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15" windowWidth="7245" windowHeight="8880" firstSheet="1" activeTab="1"/>
  </bookViews>
  <sheets>
    <sheet name="01.10.2012 " sheetId="1" state="hidden" r:id="rId1"/>
    <sheet name="Прейскурант" sheetId="2" r:id="rId2"/>
  </sheets>
  <definedNames>
    <definedName name="_xlnm.Print_Area" localSheetId="0">'01.10.2012 '!$A$1:$I$45</definedName>
    <definedName name="_xlnm.Print_Area" localSheetId="1">'Прейскурант'!$A$1:$J$30</definedName>
  </definedNames>
  <calcPr fullCalcOnLoad="1"/>
</workbook>
</file>

<file path=xl/sharedStrings.xml><?xml version="1.0" encoding="utf-8"?>
<sst xmlns="http://schemas.openxmlformats.org/spreadsheetml/2006/main" count="84" uniqueCount="69">
  <si>
    <t>№ п/п</t>
  </si>
  <si>
    <t>Статьи затрат</t>
  </si>
  <si>
    <t>Электроэнергия</t>
  </si>
  <si>
    <t>Земельный налог</t>
  </si>
  <si>
    <t>Итого расходов</t>
  </si>
  <si>
    <t>Прибыль</t>
  </si>
  <si>
    <t>Всего доходов  с НДС</t>
  </si>
  <si>
    <t>НДС - 20 %</t>
  </si>
  <si>
    <t>Амортизация основных средств</t>
  </si>
  <si>
    <t xml:space="preserve">Социальное страхование </t>
  </si>
  <si>
    <t xml:space="preserve">Белгосстрах от  ФОТ  </t>
  </si>
  <si>
    <t>Р А С Ч Е Т</t>
  </si>
  <si>
    <t>тарифа за хранение автотранспорта на стоянке</t>
  </si>
  <si>
    <t>Материалы</t>
  </si>
  <si>
    <t>Заработная плата</t>
  </si>
  <si>
    <t>Количество мест</t>
  </si>
  <si>
    <t>Себестоимость 1 места</t>
  </si>
  <si>
    <t xml:space="preserve">Прочие </t>
  </si>
  <si>
    <t>Рентабельность,  %</t>
  </si>
  <si>
    <t>Тариф без НДС</t>
  </si>
  <si>
    <t xml:space="preserve">Тариф для легковых автомобилей </t>
  </si>
  <si>
    <t xml:space="preserve">Тариф для мотоциклов с колясками и прицепов к легковым автомобилям </t>
  </si>
  <si>
    <t xml:space="preserve">Тариф для грузовых автомобилей и автобусов </t>
  </si>
  <si>
    <t xml:space="preserve">Тариф для рефрижераторов, автопоездов </t>
  </si>
  <si>
    <t>Тариф для микроавтобусов, вагонов, грузопассажирских фургонов</t>
  </si>
  <si>
    <t>УТВЕРЖДАЮ</t>
  </si>
  <si>
    <t>Выполненные работы</t>
  </si>
  <si>
    <t>Чистый доход</t>
  </si>
  <si>
    <t>Натуральные показатели, машино-мест</t>
  </si>
  <si>
    <t xml:space="preserve"> коэффициент загрузки </t>
  </si>
  <si>
    <t xml:space="preserve">Начальник ПЭО                                            </t>
  </si>
  <si>
    <t>О.В. Сидоренко</t>
  </si>
  <si>
    <t>"     "               20      г.</t>
  </si>
  <si>
    <t>Новополоцкого КУП "ЖРЭО"</t>
  </si>
  <si>
    <t>Среднемесячные затраты за январь-август 2023 г., тыс. руб.</t>
  </si>
  <si>
    <t xml:space="preserve">Накладные расходы </t>
  </si>
  <si>
    <t>факт. Затраты за январь-август 2023</t>
  </si>
  <si>
    <t>физ.лиц</t>
  </si>
  <si>
    <t>юр.лица</t>
  </si>
  <si>
    <t>Крачковская</t>
  </si>
  <si>
    <t xml:space="preserve">с   13 октября        2023г. </t>
  </si>
  <si>
    <t>Заместитель директора</t>
  </si>
  <si>
    <t>по благоустройству</t>
  </si>
  <si>
    <t>_______________  О.А.Шарамова</t>
  </si>
  <si>
    <t>_______________ О.А.Шарамова</t>
  </si>
  <si>
    <t>"       "                            20    г.</t>
  </si>
  <si>
    <r>
      <t>ПРЕЙСКУРАНТ № 50</t>
    </r>
    <r>
      <rPr>
        <b/>
        <sz val="26"/>
        <rFont val="Times New Roman"/>
        <family val="1"/>
      </rPr>
      <t>-</t>
    </r>
    <r>
      <rPr>
        <b/>
        <sz val="20"/>
        <rFont val="Times New Roman"/>
        <family val="1"/>
      </rPr>
      <t>2023-10</t>
    </r>
  </si>
  <si>
    <t xml:space="preserve"> на услуги платной стоянки </t>
  </si>
  <si>
    <t>с 13 октября 2023 г.</t>
  </si>
  <si>
    <t>для физических лиц</t>
  </si>
  <si>
    <t>для юридических лиц</t>
  </si>
  <si>
    <t>Наименование услуги</t>
  </si>
  <si>
    <t>Ед.изм.</t>
  </si>
  <si>
    <t>Тариф без НДС, руб.</t>
  </si>
  <si>
    <t>НДС</t>
  </si>
  <si>
    <t>Тариф с НДС, руб.</t>
  </si>
  <si>
    <t>сутки</t>
  </si>
  <si>
    <t>Для целей оплаты неполные сутки хранения признаются полными</t>
  </si>
  <si>
    <t>Начальник ПЭО</t>
  </si>
  <si>
    <t>О.В.Сидоренко</t>
  </si>
  <si>
    <t>Планируемый тариф за 1 машино-место в сутки без НДС, руб</t>
  </si>
  <si>
    <t>Планируемый тариф за 1 машино-место в сутки, руб,с НДС для физических лиц</t>
  </si>
  <si>
    <t>Планируемый тариф за 1 машино-место в сутки без НДС, руб, для юридических лиц</t>
  </si>
  <si>
    <t>Планируемый тариф за 1 машино-место в сутки, руб,с НДС для юридических лиц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</si>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</sst>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_-* #,##0.0_р_._-;\-* #,##0.0_р_._-;_-* &quot;-&quot;??_р_._-;_-@_-"/>
    <numFmt numFmtId="173" formatCode="_-* #,##0_р_._-;\-* #,##0_р_._-;_-* &quot;-&quot;??_р_._-;_-@_-"/>
    <numFmt numFmtId="174" formatCode="0.0000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4" fillId="0" borderId="10" xfId="58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65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5" fillId="34" borderId="0" xfId="0" applyFont="1" applyFill="1" applyAlignment="1">
      <alignment vertical="center"/>
    </xf>
    <xf numFmtId="0" fontId="2" fillId="34" borderId="0" xfId="0" applyFont="1" applyFill="1" applyAlignment="1">
      <alignment horizontal="left"/>
    </xf>
    <xf numFmtId="0" fontId="1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4" fontId="20" fillId="34" borderId="14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right"/>
    </xf>
    <xf numFmtId="0" fontId="20" fillId="34" borderId="13" xfId="0" applyFont="1" applyFill="1" applyBorder="1" applyAlignment="1">
      <alignment horizontal="center" vertical="center" wrapText="1"/>
    </xf>
    <xf numFmtId="9" fontId="20" fillId="34" borderId="13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0" fontId="14" fillId="34" borderId="0" xfId="0" applyFont="1" applyFill="1" applyAlignment="1">
      <alignment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left" wrapText="1"/>
    </xf>
    <xf numFmtId="0" fontId="18" fillId="34" borderId="2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45"/>
  <sheetViews>
    <sheetView view="pageBreakPreview" zoomScale="80" zoomScaleSheetLayoutView="80" workbookViewId="0" topLeftCell="A1">
      <selection activeCell="B36" sqref="B36"/>
    </sheetView>
  </sheetViews>
  <sheetFormatPr defaultColWidth="9.00390625" defaultRowHeight="12.75"/>
  <cols>
    <col min="1" max="1" width="6.375" style="7" customWidth="1"/>
    <col min="2" max="2" width="34.25390625" style="7" customWidth="1"/>
    <col min="3" max="3" width="8.00390625" style="7" customWidth="1"/>
    <col min="4" max="4" width="12.625" style="7" customWidth="1"/>
    <col min="5" max="5" width="13.875" style="7" customWidth="1"/>
    <col min="6" max="6" width="16.75390625" style="7" customWidth="1"/>
    <col min="7" max="8" width="19.75390625" style="7" customWidth="1"/>
    <col min="9" max="9" width="22.375" style="7" customWidth="1"/>
    <col min="10" max="10" width="9.375" style="7" customWidth="1"/>
    <col min="11" max="11" width="11.75390625" style="7" customWidth="1"/>
    <col min="12" max="16384" width="9.125" style="7" customWidth="1"/>
  </cols>
  <sheetData>
    <row r="1" spans="1:10" ht="19.5">
      <c r="A1" s="5"/>
      <c r="B1" s="6"/>
      <c r="C1" s="6"/>
      <c r="D1" s="6"/>
      <c r="E1" s="31"/>
      <c r="G1" s="8"/>
      <c r="H1" s="55" t="s">
        <v>25</v>
      </c>
      <c r="I1" s="2"/>
      <c r="J1" s="56"/>
    </row>
    <row r="2" spans="1:10" ht="18.75">
      <c r="A2" s="5"/>
      <c r="B2" s="9"/>
      <c r="C2" s="9"/>
      <c r="D2" s="9"/>
      <c r="E2" s="31"/>
      <c r="G2" s="5"/>
      <c r="H2" s="55" t="s">
        <v>41</v>
      </c>
      <c r="I2" s="2"/>
      <c r="J2" s="1"/>
    </row>
    <row r="3" spans="1:10" ht="18.75">
      <c r="A3" s="5"/>
      <c r="B3" s="9"/>
      <c r="C3" s="9"/>
      <c r="D3" s="9"/>
      <c r="E3" s="31"/>
      <c r="G3" s="5"/>
      <c r="H3" s="55" t="s">
        <v>42</v>
      </c>
      <c r="I3" s="2"/>
      <c r="J3" s="1"/>
    </row>
    <row r="4" spans="1:10" ht="18.75">
      <c r="A4" s="5"/>
      <c r="B4" s="9"/>
      <c r="C4" s="9"/>
      <c r="D4" s="9"/>
      <c r="E4" s="89"/>
      <c r="F4" s="89"/>
      <c r="G4" s="89"/>
      <c r="H4" s="87" t="s">
        <v>33</v>
      </c>
      <c r="I4" s="87"/>
      <c r="J4" s="87"/>
    </row>
    <row r="5" spans="1:10" ht="18.75">
      <c r="A5" s="5"/>
      <c r="B5" s="9"/>
      <c r="C5" s="9"/>
      <c r="D5" s="9"/>
      <c r="E5" s="31"/>
      <c r="G5" s="9"/>
      <c r="H5" s="55" t="s">
        <v>43</v>
      </c>
      <c r="I5" s="2"/>
      <c r="J5" s="57"/>
    </row>
    <row r="6" spans="1:10" ht="18.75">
      <c r="A6" s="5"/>
      <c r="B6" s="9"/>
      <c r="C6" s="9"/>
      <c r="D6" s="9"/>
      <c r="E6" s="31"/>
      <c r="G6" s="9"/>
      <c r="H6" s="55" t="s">
        <v>32</v>
      </c>
      <c r="I6" s="2"/>
      <c r="J6" s="57"/>
    </row>
    <row r="7" spans="8:10" ht="24" customHeight="1">
      <c r="H7" s="2"/>
      <c r="I7" s="2"/>
      <c r="J7" s="2"/>
    </row>
    <row r="8" spans="1:10" s="2" customFormat="1" ht="21.75" customHeight="1">
      <c r="A8" s="91" t="s">
        <v>11</v>
      </c>
      <c r="B8" s="91"/>
      <c r="C8" s="91"/>
      <c r="D8" s="91"/>
      <c r="E8" s="91"/>
      <c r="F8" s="91"/>
      <c r="G8" s="91"/>
      <c r="H8" s="91"/>
      <c r="I8" s="91"/>
      <c r="J8" s="1"/>
    </row>
    <row r="9" spans="1:17" s="2" customFormat="1" ht="18.75">
      <c r="A9" s="90" t="s">
        <v>12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0" s="2" customFormat="1" ht="18.75">
      <c r="A10" s="91" t="s">
        <v>33</v>
      </c>
      <c r="B10" s="91"/>
      <c r="C10" s="91"/>
      <c r="D10" s="91"/>
      <c r="E10" s="91"/>
      <c r="F10" s="91"/>
      <c r="G10" s="91"/>
      <c r="H10" s="91"/>
      <c r="I10" s="91"/>
      <c r="J10" s="1"/>
    </row>
    <row r="11" spans="1:10" ht="18" customHeight="1">
      <c r="A11" s="90" t="s">
        <v>40</v>
      </c>
      <c r="B11" s="90"/>
      <c r="C11" s="90"/>
      <c r="D11" s="90"/>
      <c r="E11" s="90"/>
      <c r="F11" s="90"/>
      <c r="G11" s="90"/>
      <c r="H11" s="90"/>
      <c r="I11" s="90"/>
      <c r="J11" s="5"/>
    </row>
    <row r="12" spans="1:10" ht="15.75" customHeight="1">
      <c r="A12" s="11"/>
      <c r="B12" s="12"/>
      <c r="C12" s="12"/>
      <c r="D12" s="12"/>
      <c r="E12" s="10"/>
      <c r="G12" s="32"/>
      <c r="H12" s="32"/>
      <c r="I12" s="32"/>
      <c r="J12" s="5"/>
    </row>
    <row r="13" spans="1:10" ht="61.5" customHeight="1">
      <c r="A13" s="44" t="s">
        <v>0</v>
      </c>
      <c r="B13" s="44" t="s">
        <v>1</v>
      </c>
      <c r="C13" s="26"/>
      <c r="D13" s="27" t="s">
        <v>36</v>
      </c>
      <c r="E13" s="27" t="s">
        <v>34</v>
      </c>
      <c r="F13" s="42" t="s">
        <v>60</v>
      </c>
      <c r="G13" s="29" t="s">
        <v>61</v>
      </c>
      <c r="H13" s="29" t="s">
        <v>62</v>
      </c>
      <c r="I13" s="29" t="s">
        <v>63</v>
      </c>
      <c r="J13" s="5"/>
    </row>
    <row r="14" spans="1:10" ht="16.5" customHeight="1">
      <c r="A14" s="34">
        <v>1</v>
      </c>
      <c r="B14" s="3" t="s">
        <v>13</v>
      </c>
      <c r="C14" s="3"/>
      <c r="D14" s="50">
        <f>75.44+6.05+101.86</f>
        <v>183.35</v>
      </c>
      <c r="E14" s="51">
        <f>ROUND((D14)/8,2)</f>
        <v>22.92</v>
      </c>
      <c r="F14" s="51">
        <f aca="true" t="shared" si="0" ref="F14:F23">E14*1.05</f>
        <v>24.066000000000003</v>
      </c>
      <c r="G14" s="84"/>
      <c r="H14" s="36"/>
      <c r="I14" s="84"/>
      <c r="J14" s="5"/>
    </row>
    <row r="15" spans="1:11" ht="15.75">
      <c r="A15" s="17">
        <v>2</v>
      </c>
      <c r="B15" s="3" t="s">
        <v>14</v>
      </c>
      <c r="C15" s="3"/>
      <c r="D15" s="50">
        <v>32860.89</v>
      </c>
      <c r="E15" s="51">
        <f>ROUND(D15/8,2)</f>
        <v>4107.61</v>
      </c>
      <c r="F15" s="51">
        <f t="shared" si="0"/>
        <v>4312.9905</v>
      </c>
      <c r="G15" s="85"/>
      <c r="H15" s="4"/>
      <c r="I15" s="85"/>
      <c r="J15" s="5"/>
      <c r="K15" s="5"/>
    </row>
    <row r="16" spans="1:11" ht="15.75">
      <c r="A16" s="17">
        <v>3</v>
      </c>
      <c r="B16" s="3" t="s">
        <v>9</v>
      </c>
      <c r="C16" s="3"/>
      <c r="D16" s="50">
        <v>10524.42</v>
      </c>
      <c r="E16" s="51">
        <f>ROUND(D16/8,1)</f>
        <v>1315.6</v>
      </c>
      <c r="F16" s="51">
        <f t="shared" si="0"/>
        <v>1381.3799999999999</v>
      </c>
      <c r="G16" s="85"/>
      <c r="H16" s="4"/>
      <c r="I16" s="85"/>
      <c r="J16" s="5"/>
      <c r="K16" s="5"/>
    </row>
    <row r="17" spans="1:11" ht="15.75">
      <c r="A17" s="17">
        <v>4</v>
      </c>
      <c r="B17" s="3" t="s">
        <v>10</v>
      </c>
      <c r="C17" s="3"/>
      <c r="D17" s="50">
        <v>241.44</v>
      </c>
      <c r="E17" s="51">
        <f>ROUND(D17/8,1)</f>
        <v>30.2</v>
      </c>
      <c r="F17" s="51">
        <f t="shared" si="0"/>
        <v>31.71</v>
      </c>
      <c r="G17" s="85"/>
      <c r="H17" s="4"/>
      <c r="I17" s="85"/>
      <c r="J17" s="5"/>
      <c r="K17" s="5"/>
    </row>
    <row r="18" spans="1:11" ht="15.75">
      <c r="A18" s="17">
        <v>5</v>
      </c>
      <c r="B18" s="3" t="s">
        <v>35</v>
      </c>
      <c r="C18" s="3"/>
      <c r="D18" s="50">
        <f>10951.21+6742.6</f>
        <v>17693.809999999998</v>
      </c>
      <c r="E18" s="51">
        <f>ROUND((D18)/8,1)</f>
        <v>2211.7</v>
      </c>
      <c r="F18" s="51">
        <f t="shared" si="0"/>
        <v>2322.285</v>
      </c>
      <c r="G18" s="85"/>
      <c r="H18" s="4"/>
      <c r="I18" s="85"/>
      <c r="J18" s="5"/>
      <c r="K18" s="5"/>
    </row>
    <row r="19" spans="1:11" ht="15.75">
      <c r="A19" s="17">
        <v>6</v>
      </c>
      <c r="B19" s="3" t="s">
        <v>8</v>
      </c>
      <c r="C19" s="3"/>
      <c r="D19" s="50">
        <v>4146.39</v>
      </c>
      <c r="E19" s="51">
        <f>ROUND(D19/8,1)</f>
        <v>518.3</v>
      </c>
      <c r="F19" s="51">
        <f t="shared" si="0"/>
        <v>544.215</v>
      </c>
      <c r="G19" s="85"/>
      <c r="H19" s="4"/>
      <c r="I19" s="85"/>
      <c r="J19" s="5"/>
      <c r="K19" s="5"/>
    </row>
    <row r="20" spans="1:11" ht="15.75">
      <c r="A20" s="17">
        <v>7</v>
      </c>
      <c r="B20" s="21" t="s">
        <v>26</v>
      </c>
      <c r="C20" s="3"/>
      <c r="D20" s="50">
        <v>1790.2</v>
      </c>
      <c r="E20" s="51">
        <f>ROUND(D20/8,1)</f>
        <v>223.8</v>
      </c>
      <c r="F20" s="51">
        <f t="shared" si="0"/>
        <v>234.99</v>
      </c>
      <c r="G20" s="85"/>
      <c r="H20" s="4"/>
      <c r="I20" s="85"/>
      <c r="J20" s="5"/>
      <c r="K20" s="5"/>
    </row>
    <row r="21" spans="1:11" ht="15.75">
      <c r="A21" s="17">
        <v>8</v>
      </c>
      <c r="B21" s="3" t="s">
        <v>2</v>
      </c>
      <c r="C21" s="3"/>
      <c r="D21" s="50">
        <v>3275.31</v>
      </c>
      <c r="E21" s="51">
        <f>ROUND(D21/8,1)</f>
        <v>409.4</v>
      </c>
      <c r="F21" s="51">
        <f t="shared" si="0"/>
        <v>429.87</v>
      </c>
      <c r="G21" s="85"/>
      <c r="H21" s="4"/>
      <c r="I21" s="85"/>
      <c r="J21" s="5"/>
      <c r="K21" s="5"/>
    </row>
    <row r="22" spans="1:11" ht="15.75">
      <c r="A22" s="17">
        <v>10</v>
      </c>
      <c r="B22" s="3" t="s">
        <v>3</v>
      </c>
      <c r="C22" s="3"/>
      <c r="D22" s="50">
        <v>3846.48</v>
      </c>
      <c r="E22" s="51">
        <f>ROUND(D22/8,1)</f>
        <v>480.8</v>
      </c>
      <c r="F22" s="51">
        <f t="shared" si="0"/>
        <v>504.84000000000003</v>
      </c>
      <c r="G22" s="85"/>
      <c r="H22" s="4"/>
      <c r="I22" s="85"/>
      <c r="J22" s="5"/>
      <c r="K22" s="5"/>
    </row>
    <row r="23" spans="1:11" ht="15.75">
      <c r="A23" s="17">
        <v>11</v>
      </c>
      <c r="B23" s="3" t="s">
        <v>17</v>
      </c>
      <c r="C23" s="3"/>
      <c r="D23" s="50">
        <v>561.88</v>
      </c>
      <c r="E23" s="51">
        <f>ROUND((D23)/8,1)</f>
        <v>70.2</v>
      </c>
      <c r="F23" s="51">
        <f t="shared" si="0"/>
        <v>73.71000000000001</v>
      </c>
      <c r="G23" s="85"/>
      <c r="H23" s="4"/>
      <c r="I23" s="85"/>
      <c r="J23" s="14"/>
      <c r="K23" s="14"/>
    </row>
    <row r="24" spans="1:13" s="28" customFormat="1" ht="15.75">
      <c r="A24" s="39">
        <v>12</v>
      </c>
      <c r="B24" s="15" t="s">
        <v>4</v>
      </c>
      <c r="C24" s="15"/>
      <c r="D24" s="50">
        <f>SUM(D14:D23)</f>
        <v>75124.17</v>
      </c>
      <c r="E24" s="51">
        <f>SUM(E14:E23)</f>
        <v>9390.529999999997</v>
      </c>
      <c r="F24" s="51">
        <f>SUM(F14:F23)</f>
        <v>9860.056499999999</v>
      </c>
      <c r="G24" s="85"/>
      <c r="H24" s="18"/>
      <c r="I24" s="85"/>
      <c r="J24" s="19"/>
      <c r="K24" s="9"/>
      <c r="L24" s="9"/>
      <c r="M24" s="9"/>
    </row>
    <row r="25" spans="1:13" ht="15.75">
      <c r="A25" s="17">
        <v>13</v>
      </c>
      <c r="B25" s="3" t="s">
        <v>18</v>
      </c>
      <c r="C25" s="3"/>
      <c r="D25" s="52"/>
      <c r="E25" s="51">
        <f>E26/E24*100</f>
        <v>-74.29591301023477</v>
      </c>
      <c r="F25" s="51">
        <f>F26/F24*100</f>
        <v>-37.98717076316955</v>
      </c>
      <c r="G25" s="85"/>
      <c r="H25" s="4"/>
      <c r="I25" s="85"/>
      <c r="J25" s="5"/>
      <c r="K25" s="5"/>
      <c r="L25" s="5"/>
      <c r="M25" s="5"/>
    </row>
    <row r="26" spans="1:13" ht="15.75">
      <c r="A26" s="17">
        <v>14</v>
      </c>
      <c r="B26" s="3" t="s">
        <v>5</v>
      </c>
      <c r="C26" s="3"/>
      <c r="D26" s="52"/>
      <c r="E26" s="51">
        <f>E27-E24</f>
        <v>-6976.779999999997</v>
      </c>
      <c r="F26" s="51">
        <f>F27-F24</f>
        <v>-3745.556499999999</v>
      </c>
      <c r="G26" s="85"/>
      <c r="H26" s="4"/>
      <c r="I26" s="85"/>
      <c r="J26" s="5"/>
      <c r="K26" s="5"/>
      <c r="L26" s="5"/>
      <c r="M26" s="5"/>
    </row>
    <row r="27" spans="1:13" ht="15.75">
      <c r="A27" s="37">
        <v>15</v>
      </c>
      <c r="B27" s="3" t="s">
        <v>27</v>
      </c>
      <c r="C27" s="3"/>
      <c r="D27" s="52"/>
      <c r="E27" s="51">
        <v>2413.75</v>
      </c>
      <c r="F27" s="51">
        <f>F35*F32</f>
        <v>6114.5</v>
      </c>
      <c r="G27" s="85"/>
      <c r="H27" s="4"/>
      <c r="I27" s="85"/>
      <c r="J27" s="5"/>
      <c r="K27" s="5"/>
      <c r="L27" s="5"/>
      <c r="M27" s="5"/>
    </row>
    <row r="28" spans="1:13" ht="15.75">
      <c r="A28" s="17">
        <v>16</v>
      </c>
      <c r="B28" s="3" t="s">
        <v>7</v>
      </c>
      <c r="C28" s="3"/>
      <c r="D28" s="52"/>
      <c r="E28" s="51">
        <f>E27*0.2</f>
        <v>482.75</v>
      </c>
      <c r="F28" s="51">
        <f>F27*20%</f>
        <v>1222.9</v>
      </c>
      <c r="G28" s="85"/>
      <c r="H28" s="4"/>
      <c r="I28" s="85"/>
      <c r="J28" s="5"/>
      <c r="K28" s="5"/>
      <c r="L28" s="5"/>
      <c r="M28" s="5"/>
    </row>
    <row r="29" spans="1:13" ht="15.75">
      <c r="A29" s="37">
        <v>17</v>
      </c>
      <c r="B29" s="3" t="s">
        <v>6</v>
      </c>
      <c r="C29" s="3"/>
      <c r="D29" s="52"/>
      <c r="E29" s="51">
        <f>E28+E27</f>
        <v>2896.5</v>
      </c>
      <c r="F29" s="51">
        <f>F28+F27</f>
        <v>7337.4</v>
      </c>
      <c r="G29" s="85"/>
      <c r="H29" s="4"/>
      <c r="I29" s="85"/>
      <c r="J29" s="13"/>
      <c r="K29" s="5"/>
      <c r="L29" s="5"/>
      <c r="M29" s="5"/>
    </row>
    <row r="30" spans="1:13" ht="19.5" customHeight="1">
      <c r="A30" s="17">
        <v>18</v>
      </c>
      <c r="B30" s="21" t="s">
        <v>29</v>
      </c>
      <c r="C30" s="3"/>
      <c r="D30" s="52"/>
      <c r="E30" s="53">
        <v>47</v>
      </c>
      <c r="F30" s="53">
        <f>F32/(F31*30)*100</f>
        <v>55.72567783094099</v>
      </c>
      <c r="G30" s="85"/>
      <c r="H30" s="4"/>
      <c r="I30" s="85"/>
      <c r="J30" s="5"/>
      <c r="K30" s="5"/>
      <c r="L30" s="5"/>
      <c r="M30" s="5"/>
    </row>
    <row r="31" spans="1:13" ht="15.75">
      <c r="A31" s="17">
        <v>19</v>
      </c>
      <c r="B31" s="3" t="s">
        <v>15</v>
      </c>
      <c r="C31" s="3"/>
      <c r="D31" s="52"/>
      <c r="E31" s="54">
        <v>229</v>
      </c>
      <c r="F31" s="54">
        <v>209</v>
      </c>
      <c r="G31" s="85"/>
      <c r="H31" s="4"/>
      <c r="I31" s="85"/>
      <c r="J31" s="6"/>
      <c r="K31" s="6"/>
      <c r="L31" s="6"/>
      <c r="M31" s="6"/>
    </row>
    <row r="32" spans="1:13" ht="32.25" customHeight="1">
      <c r="A32" s="17">
        <v>20</v>
      </c>
      <c r="B32" s="21" t="s">
        <v>28</v>
      </c>
      <c r="C32" s="3"/>
      <c r="D32" s="52"/>
      <c r="E32" s="54">
        <v>3494</v>
      </c>
      <c r="F32" s="54">
        <f>E32</f>
        <v>3494</v>
      </c>
      <c r="G32" s="85"/>
      <c r="H32" s="4"/>
      <c r="I32" s="85"/>
      <c r="J32" s="5"/>
      <c r="K32" s="5"/>
      <c r="L32" s="5"/>
      <c r="M32" s="5"/>
    </row>
    <row r="33" spans="1:13" ht="19.5" customHeight="1">
      <c r="A33" s="59">
        <v>21</v>
      </c>
      <c r="B33" s="60" t="s">
        <v>16</v>
      </c>
      <c r="C33" s="60"/>
      <c r="D33" s="60"/>
      <c r="E33" s="61">
        <f>E24/E32</f>
        <v>2.6876159129937025</v>
      </c>
      <c r="F33" s="61">
        <f>F24/F32</f>
        <v>2.8219967086433884</v>
      </c>
      <c r="G33" s="85"/>
      <c r="H33" s="61">
        <f>ROUND(F33*1.313,2)</f>
        <v>3.71</v>
      </c>
      <c r="I33" s="85"/>
      <c r="J33" s="9"/>
      <c r="K33" s="9"/>
      <c r="L33" s="9"/>
      <c r="M33" s="9"/>
    </row>
    <row r="34" spans="1:13" s="28" customFormat="1" ht="32.25" customHeight="1" hidden="1">
      <c r="A34" s="24">
        <v>22</v>
      </c>
      <c r="B34" s="15" t="s">
        <v>19</v>
      </c>
      <c r="C34" s="15"/>
      <c r="D34" s="15"/>
      <c r="E34" s="38"/>
      <c r="F34" s="38"/>
      <c r="G34" s="86"/>
      <c r="H34" s="18"/>
      <c r="I34" s="86"/>
      <c r="J34" s="9"/>
      <c r="K34" s="9" t="s">
        <v>37</v>
      </c>
      <c r="L34" s="9" t="s">
        <v>38</v>
      </c>
      <c r="M34" s="9"/>
    </row>
    <row r="35" spans="1:13" ht="21" customHeight="1">
      <c r="A35" s="33" t="s">
        <v>64</v>
      </c>
      <c r="B35" s="21" t="s">
        <v>20</v>
      </c>
      <c r="C35" s="48">
        <v>0.62</v>
      </c>
      <c r="D35" s="3"/>
      <c r="E35" s="22"/>
      <c r="F35" s="46">
        <f>ROUND(F33*C35,2)</f>
        <v>1.75</v>
      </c>
      <c r="G35" s="46">
        <f>ROUND(F35*1.2,2)</f>
        <v>2.1</v>
      </c>
      <c r="H35" s="46">
        <f>ROUND(H33*C35,2)</f>
        <v>2.3</v>
      </c>
      <c r="I35" s="46">
        <f>ROUND(H35*1.2,2)</f>
        <v>2.76</v>
      </c>
      <c r="K35" s="47">
        <f>F35*1.2</f>
        <v>2.1</v>
      </c>
      <c r="L35" s="47">
        <f>H35*1.2</f>
        <v>2.76</v>
      </c>
      <c r="M35" s="5"/>
    </row>
    <row r="36" spans="1:13" ht="57.75" customHeight="1">
      <c r="A36" s="33" t="s">
        <v>65</v>
      </c>
      <c r="B36" s="21" t="s">
        <v>21</v>
      </c>
      <c r="C36" s="40">
        <v>0.8001309186122627</v>
      </c>
      <c r="D36" s="40"/>
      <c r="E36" s="22"/>
      <c r="F36" s="46">
        <f>ROUND($F$35*C36,2)</f>
        <v>1.4</v>
      </c>
      <c r="G36" s="46">
        <f>ROUND(F36*1.2,2)</f>
        <v>1.68</v>
      </c>
      <c r="H36" s="46">
        <f>ROUND($H$35*C36,2)</f>
        <v>1.84</v>
      </c>
      <c r="I36" s="46">
        <f>ROUND(H36*1.2,2)</f>
        <v>2.21</v>
      </c>
      <c r="K36" s="47">
        <f>F36*1.2</f>
        <v>1.68</v>
      </c>
      <c r="L36" s="47">
        <f>H36*1.2</f>
        <v>2.208</v>
      </c>
      <c r="M36" s="5"/>
    </row>
    <row r="37" spans="1:12" ht="36.75" customHeight="1">
      <c r="A37" s="33" t="s">
        <v>66</v>
      </c>
      <c r="B37" s="21" t="s">
        <v>22</v>
      </c>
      <c r="C37" s="40">
        <v>2.300240017455815</v>
      </c>
      <c r="D37" s="40"/>
      <c r="E37" s="22"/>
      <c r="F37" s="46">
        <f>ROUND($F$35*C37,2)</f>
        <v>4.03</v>
      </c>
      <c r="G37" s="46">
        <f>ROUND(F37*1.2,2)</f>
        <v>4.84</v>
      </c>
      <c r="H37" s="46">
        <f>ROUND($H$35*C37,2)</f>
        <v>5.29</v>
      </c>
      <c r="I37" s="46">
        <f>ROUND(H37*1.2,2)</f>
        <v>6.35</v>
      </c>
      <c r="K37" s="47">
        <f>F37*1.2</f>
        <v>4.836</v>
      </c>
      <c r="L37" s="47">
        <f>H37*1.2</f>
        <v>6.348</v>
      </c>
    </row>
    <row r="38" spans="1:12" ht="39.75" customHeight="1">
      <c r="A38" s="33" t="s">
        <v>67</v>
      </c>
      <c r="B38" s="21" t="s">
        <v>23</v>
      </c>
      <c r="C38" s="40">
        <v>3.700196377918394</v>
      </c>
      <c r="D38" s="40"/>
      <c r="E38" s="22"/>
      <c r="F38" s="46">
        <f>ROUND($F$35*C38,2)</f>
        <v>6.48</v>
      </c>
      <c r="G38" s="46">
        <f>ROUND(F38*1.2,2)</f>
        <v>7.78</v>
      </c>
      <c r="H38" s="46">
        <f>ROUND($H$35*C38,2)</f>
        <v>8.51</v>
      </c>
      <c r="I38" s="46">
        <f>ROUND(H38*1.2,2)</f>
        <v>10.21</v>
      </c>
      <c r="K38" s="47">
        <f>F38*1.2</f>
        <v>7.776</v>
      </c>
      <c r="L38" s="47">
        <f>H38*1.2</f>
        <v>10.212</v>
      </c>
    </row>
    <row r="39" spans="1:12" ht="56.25" customHeight="1">
      <c r="A39" s="35" t="s">
        <v>68</v>
      </c>
      <c r="B39" s="23" t="s">
        <v>24</v>
      </c>
      <c r="C39" s="41">
        <v>1.2000872790748418</v>
      </c>
      <c r="D39" s="41"/>
      <c r="E39" s="43"/>
      <c r="F39" s="58">
        <f>ROUND($F$35*C39,2)</f>
        <v>2.1</v>
      </c>
      <c r="G39" s="58">
        <f>ROUND(F39*1.2,2)</f>
        <v>2.52</v>
      </c>
      <c r="H39" s="58">
        <f>ROUND($H$35*C39,2)</f>
        <v>2.76</v>
      </c>
      <c r="I39" s="58">
        <f>ROUND(H39*1.2,2)</f>
        <v>3.31</v>
      </c>
      <c r="K39" s="47">
        <f>F39*1.2</f>
        <v>2.52</v>
      </c>
      <c r="L39" s="47">
        <f>H39*1.2</f>
        <v>3.312</v>
      </c>
    </row>
    <row r="40" spans="1:11" ht="15.75">
      <c r="A40" s="16"/>
      <c r="B40" s="20"/>
      <c r="C40" s="16"/>
      <c r="D40" s="16"/>
      <c r="E40" s="16"/>
      <c r="F40" s="16"/>
      <c r="G40" s="16"/>
      <c r="H40" s="16"/>
      <c r="I40" s="16"/>
      <c r="K40" s="30"/>
    </row>
    <row r="41" spans="1:9" ht="18" customHeight="1">
      <c r="A41" s="5"/>
      <c r="B41" s="5"/>
      <c r="C41" s="5"/>
      <c r="D41" s="5"/>
      <c r="E41" s="5"/>
      <c r="F41" s="5"/>
      <c r="G41" s="16"/>
      <c r="H41" s="16"/>
      <c r="I41" s="16"/>
    </row>
    <row r="42" spans="1:9" s="2" customFormat="1" ht="36" customHeight="1">
      <c r="A42" s="92" t="s">
        <v>30</v>
      </c>
      <c r="B42" s="92"/>
      <c r="C42" s="92"/>
      <c r="D42" s="45"/>
      <c r="E42" s="1"/>
      <c r="F42" s="93" t="s">
        <v>31</v>
      </c>
      <c r="G42" s="93"/>
      <c r="H42" s="49"/>
      <c r="I42" s="25"/>
    </row>
    <row r="43" spans="1:9" ht="15.75">
      <c r="A43" s="5"/>
      <c r="B43" s="5"/>
      <c r="C43" s="5"/>
      <c r="D43" s="5"/>
      <c r="E43" s="5"/>
      <c r="F43" s="5"/>
      <c r="G43" s="5"/>
      <c r="H43" s="5"/>
      <c r="I43" s="5"/>
    </row>
    <row r="44" spans="1:2" ht="15">
      <c r="A44" s="88" t="s">
        <v>39</v>
      </c>
      <c r="B44" s="88"/>
    </row>
    <row r="45" ht="15.75">
      <c r="A45" s="5"/>
    </row>
  </sheetData>
  <sheetProtection/>
  <mergeCells count="12">
    <mergeCell ref="A9:I9"/>
    <mergeCell ref="A11:I11"/>
    <mergeCell ref="G14:G34"/>
    <mergeCell ref="I14:I34"/>
    <mergeCell ref="H4:J4"/>
    <mergeCell ref="A44:B44"/>
    <mergeCell ref="E4:G4"/>
    <mergeCell ref="J9:Q9"/>
    <mergeCell ref="A10:I10"/>
    <mergeCell ref="A42:C42"/>
    <mergeCell ref="F42:G42"/>
    <mergeCell ref="A8:I8"/>
  </mergeCells>
  <printOptions/>
  <pageMargins left="0.7480314960629921" right="0.2362204724409449" top="0.31496062992125984" bottom="0.35433070866141736" header="0.196850393700787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view="pageBreakPreview" zoomScale="60" zoomScaleNormal="80" zoomScalePageLayoutView="0" workbookViewId="0" topLeftCell="A7">
      <selection activeCell="L19" sqref="L19"/>
    </sheetView>
  </sheetViews>
  <sheetFormatPr defaultColWidth="9.00390625" defaultRowHeight="12.75"/>
  <cols>
    <col min="1" max="1" width="6.75390625" style="79" customWidth="1"/>
    <col min="2" max="2" width="13.00390625" style="79" customWidth="1"/>
    <col min="3" max="3" width="13.125" style="79" customWidth="1"/>
    <col min="4" max="4" width="11.875" style="79" customWidth="1"/>
    <col min="5" max="5" width="15.125" style="79" customWidth="1"/>
    <col min="6" max="6" width="14.125" style="79" customWidth="1"/>
    <col min="7" max="7" width="15.625" style="79" customWidth="1"/>
    <col min="8" max="8" width="14.25390625" style="79" customWidth="1"/>
    <col min="9" max="9" width="14.375" style="79" customWidth="1"/>
    <col min="10" max="10" width="20.125" style="79" customWidth="1"/>
    <col min="11" max="11" width="23.00390625" style="80" customWidth="1"/>
    <col min="12" max="16384" width="9.125" style="80" customWidth="1"/>
  </cols>
  <sheetData>
    <row r="1" spans="1:10" ht="20.25">
      <c r="A1" s="62"/>
      <c r="B1" s="62"/>
      <c r="E1" s="63"/>
      <c r="F1" s="63"/>
      <c r="G1" s="63"/>
      <c r="H1" s="64" t="s">
        <v>25</v>
      </c>
      <c r="I1" s="64"/>
      <c r="J1" s="64"/>
    </row>
    <row r="2" spans="1:10" ht="20.25">
      <c r="A2" s="62"/>
      <c r="B2" s="62"/>
      <c r="E2" s="65"/>
      <c r="F2" s="66"/>
      <c r="G2" s="66"/>
      <c r="H2" s="67" t="s">
        <v>41</v>
      </c>
      <c r="I2" s="64"/>
      <c r="J2" s="64"/>
    </row>
    <row r="3" spans="1:10" ht="20.25">
      <c r="A3" s="62"/>
      <c r="B3" s="62"/>
      <c r="E3" s="65"/>
      <c r="F3" s="66"/>
      <c r="G3" s="66"/>
      <c r="H3" s="67" t="s">
        <v>42</v>
      </c>
      <c r="I3" s="64"/>
      <c r="J3" s="64"/>
    </row>
    <row r="4" spans="1:10" ht="20.25">
      <c r="A4" s="62"/>
      <c r="B4" s="62"/>
      <c r="E4" s="65"/>
      <c r="F4" s="66"/>
      <c r="G4" s="66"/>
      <c r="H4" s="67" t="s">
        <v>33</v>
      </c>
      <c r="I4" s="64"/>
      <c r="J4" s="64"/>
    </row>
    <row r="5" spans="1:10" ht="20.25">
      <c r="A5" s="62"/>
      <c r="B5" s="62"/>
      <c r="E5" s="65"/>
      <c r="F5" s="66"/>
      <c r="G5" s="66"/>
      <c r="H5" s="67" t="s">
        <v>44</v>
      </c>
      <c r="I5" s="64"/>
      <c r="J5" s="64"/>
    </row>
    <row r="6" spans="1:10" ht="20.25">
      <c r="A6" s="62"/>
      <c r="B6" s="62"/>
      <c r="E6" s="65"/>
      <c r="F6" s="66"/>
      <c r="G6" s="66"/>
      <c r="H6" s="67" t="s">
        <v>45</v>
      </c>
      <c r="I6" s="64"/>
      <c r="J6" s="64"/>
    </row>
    <row r="7" spans="1:10" ht="18.75">
      <c r="A7" s="62"/>
      <c r="B7" s="62"/>
      <c r="C7" s="68"/>
      <c r="D7" s="68"/>
      <c r="E7" s="68"/>
      <c r="F7" s="68"/>
      <c r="G7" s="68"/>
      <c r="H7" s="81"/>
      <c r="I7" s="81"/>
      <c r="J7" s="81"/>
    </row>
    <row r="8" spans="1:7" ht="15.75">
      <c r="A8" s="62"/>
      <c r="B8" s="62"/>
      <c r="C8" s="68"/>
      <c r="D8" s="68"/>
      <c r="E8" s="68"/>
      <c r="F8" s="68"/>
      <c r="G8" s="68"/>
    </row>
    <row r="9" spans="1:11" ht="33">
      <c r="A9" s="109" t="s">
        <v>46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7" ht="26.25" hidden="1">
      <c r="A10" s="69"/>
      <c r="B10" s="70"/>
      <c r="C10" s="70"/>
      <c r="D10" s="70"/>
      <c r="E10" s="70"/>
      <c r="F10" s="70"/>
      <c r="G10" s="70"/>
    </row>
    <row r="11" spans="1:11" ht="22.5">
      <c r="A11" s="110" t="s">
        <v>47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22.5">
      <c r="A12" s="110" t="s">
        <v>33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20.25" customHeight="1">
      <c r="A13" s="111" t="s">
        <v>48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7" ht="18.75">
      <c r="A14" s="112"/>
      <c r="B14" s="112"/>
      <c r="C14" s="112"/>
      <c r="D14" s="112"/>
      <c r="E14" s="112"/>
      <c r="F14" s="112"/>
      <c r="G14" s="112"/>
    </row>
    <row r="15" spans="1:10" ht="32.25" customHeight="1">
      <c r="A15" s="95" t="s">
        <v>0</v>
      </c>
      <c r="B15" s="95" t="s">
        <v>51</v>
      </c>
      <c r="C15" s="95"/>
      <c r="D15" s="96" t="s">
        <v>52</v>
      </c>
      <c r="E15" s="113" t="s">
        <v>49</v>
      </c>
      <c r="F15" s="113"/>
      <c r="G15" s="113"/>
      <c r="H15" s="114" t="s">
        <v>50</v>
      </c>
      <c r="I15" s="115"/>
      <c r="J15" s="116"/>
    </row>
    <row r="16" spans="1:10" ht="36" customHeight="1">
      <c r="A16" s="95"/>
      <c r="B16" s="95"/>
      <c r="C16" s="95"/>
      <c r="D16" s="97"/>
      <c r="E16" s="95" t="s">
        <v>53</v>
      </c>
      <c r="F16" s="77" t="s">
        <v>54</v>
      </c>
      <c r="G16" s="95" t="s">
        <v>55</v>
      </c>
      <c r="H16" s="107" t="s">
        <v>53</v>
      </c>
      <c r="I16" s="71" t="s">
        <v>54</v>
      </c>
      <c r="J16" s="96" t="s">
        <v>55</v>
      </c>
    </row>
    <row r="17" spans="1:10" ht="42" customHeight="1">
      <c r="A17" s="95"/>
      <c r="B17" s="95"/>
      <c r="C17" s="95"/>
      <c r="D17" s="98"/>
      <c r="E17" s="95"/>
      <c r="F17" s="78">
        <v>0.2</v>
      </c>
      <c r="G17" s="95"/>
      <c r="H17" s="108"/>
      <c r="I17" s="78">
        <v>0.2</v>
      </c>
      <c r="J17" s="98"/>
    </row>
    <row r="18" spans="1:10" ht="78.75" customHeight="1">
      <c r="A18" s="72">
        <v>1</v>
      </c>
      <c r="B18" s="105" t="str">
        <f>'01.10.2012 '!B35</f>
        <v>Тариф для легковых автомобилей </v>
      </c>
      <c r="C18" s="106"/>
      <c r="D18" s="73" t="s">
        <v>56</v>
      </c>
      <c r="E18" s="74">
        <f>'01.10.2012 '!F35</f>
        <v>1.75</v>
      </c>
      <c r="F18" s="74">
        <f>ROUND(E18*$F17,2)</f>
        <v>0.35</v>
      </c>
      <c r="G18" s="74">
        <f>ROUND(E18+F18,2)</f>
        <v>2.1</v>
      </c>
      <c r="H18" s="74">
        <f>'01.10.2012 '!H35</f>
        <v>2.3</v>
      </c>
      <c r="I18" s="74">
        <f>ROUND(H18*$F17,2)</f>
        <v>0.46</v>
      </c>
      <c r="J18" s="74">
        <f>ROUND(H18+I18,2)</f>
        <v>2.76</v>
      </c>
    </row>
    <row r="19" spans="1:10" ht="153.75" customHeight="1">
      <c r="A19" s="72">
        <v>2</v>
      </c>
      <c r="B19" s="105" t="str">
        <f>'01.10.2012 '!B36</f>
        <v>Тариф для мотоциклов с колясками и прицепов к легковым автомобилям </v>
      </c>
      <c r="C19" s="106"/>
      <c r="D19" s="73" t="s">
        <v>56</v>
      </c>
      <c r="E19" s="74">
        <f>'01.10.2012 '!F36</f>
        <v>1.4</v>
      </c>
      <c r="F19" s="74">
        <f>ROUND(E19*$F17,2)</f>
        <v>0.28</v>
      </c>
      <c r="G19" s="74">
        <f>ROUND(E19+F19,2)</f>
        <v>1.68</v>
      </c>
      <c r="H19" s="74">
        <f>'01.10.2012 '!H36</f>
        <v>1.84</v>
      </c>
      <c r="I19" s="74">
        <f>ROUND(H19*$F17,2)</f>
        <v>0.37</v>
      </c>
      <c r="J19" s="74">
        <f>ROUND(H19+I19,2)</f>
        <v>2.21</v>
      </c>
    </row>
    <row r="20" spans="1:10" ht="103.5" customHeight="1">
      <c r="A20" s="72">
        <v>3</v>
      </c>
      <c r="B20" s="105" t="str">
        <f>'01.10.2012 '!B37</f>
        <v>Тариф для грузовых автомобилей и автобусов </v>
      </c>
      <c r="C20" s="106"/>
      <c r="D20" s="73" t="s">
        <v>56</v>
      </c>
      <c r="E20" s="74">
        <f>'01.10.2012 '!F37</f>
        <v>4.03</v>
      </c>
      <c r="F20" s="74">
        <f>ROUND(E20*$F17,2)</f>
        <v>0.81</v>
      </c>
      <c r="G20" s="74">
        <f>ROUND(E20+F20,2)</f>
        <v>4.84</v>
      </c>
      <c r="H20" s="74">
        <f>'01.10.2012 '!H37</f>
        <v>5.29</v>
      </c>
      <c r="I20" s="74">
        <f>ROUND(H20*$F17,2)</f>
        <v>1.06</v>
      </c>
      <c r="J20" s="74">
        <f>ROUND(H20+I20,2)</f>
        <v>6.35</v>
      </c>
    </row>
    <row r="21" spans="1:10" ht="88.5" customHeight="1">
      <c r="A21" s="72">
        <v>4</v>
      </c>
      <c r="B21" s="105" t="str">
        <f>'01.10.2012 '!B38</f>
        <v>Тариф для рефрижераторов, автопоездов </v>
      </c>
      <c r="C21" s="106"/>
      <c r="D21" s="73" t="s">
        <v>56</v>
      </c>
      <c r="E21" s="74">
        <f>'01.10.2012 '!F38</f>
        <v>6.48</v>
      </c>
      <c r="F21" s="74">
        <f>ROUND(E21*$F17,2)</f>
        <v>1.3</v>
      </c>
      <c r="G21" s="74">
        <f>ROUND(E21+F21,2)</f>
        <v>7.78</v>
      </c>
      <c r="H21" s="74">
        <f>'01.10.2012 '!H38</f>
        <v>8.51</v>
      </c>
      <c r="I21" s="74">
        <f>ROUND(H21*$F17,2)</f>
        <v>1.7</v>
      </c>
      <c r="J21" s="74">
        <f>ROUND(H21+I21,2)</f>
        <v>10.21</v>
      </c>
    </row>
    <row r="22" spans="1:10" ht="138" customHeight="1">
      <c r="A22" s="72">
        <v>5</v>
      </c>
      <c r="B22" s="105" t="str">
        <f>'01.10.2012 '!B39</f>
        <v>Тариф для микроавтобусов, вагонов, грузопассажирских фургонов</v>
      </c>
      <c r="C22" s="106"/>
      <c r="D22" s="73" t="s">
        <v>56</v>
      </c>
      <c r="E22" s="74">
        <f>'01.10.2012 '!F39</f>
        <v>2.1</v>
      </c>
      <c r="F22" s="74">
        <f>ROUND(E22*$F17,2)</f>
        <v>0.42</v>
      </c>
      <c r="G22" s="74">
        <f>ROUND(E22+F22,2)</f>
        <v>2.52</v>
      </c>
      <c r="H22" s="75">
        <f>'01.10.2012 '!H39</f>
        <v>2.76</v>
      </c>
      <c r="I22" s="75">
        <f>ROUND(H22*$F17,2)</f>
        <v>0.55</v>
      </c>
      <c r="J22" s="75">
        <f>ROUND(H22+I22,2)</f>
        <v>3.31</v>
      </c>
    </row>
    <row r="23" spans="1:7" ht="39.75" customHeight="1">
      <c r="A23" s="100" t="s">
        <v>57</v>
      </c>
      <c r="B23" s="100"/>
      <c r="C23" s="100"/>
      <c r="D23" s="100"/>
      <c r="E23" s="100"/>
      <c r="F23" s="100"/>
      <c r="G23" s="100"/>
    </row>
    <row r="24" spans="1:7" ht="12.75">
      <c r="A24" s="101"/>
      <c r="B24" s="102"/>
      <c r="C24" s="102"/>
      <c r="D24" s="103"/>
      <c r="E24" s="104"/>
      <c r="F24" s="104"/>
      <c r="G24" s="104"/>
    </row>
    <row r="25" spans="1:7" ht="14.25" customHeight="1">
      <c r="A25" s="101"/>
      <c r="B25" s="102"/>
      <c r="C25" s="102"/>
      <c r="D25" s="103"/>
      <c r="E25" s="104"/>
      <c r="F25" s="104"/>
      <c r="G25" s="104"/>
    </row>
    <row r="26" spans="1:2" ht="15.75">
      <c r="A26" s="76"/>
      <c r="B26" s="62"/>
    </row>
    <row r="27" spans="2:9" ht="20.25" customHeight="1">
      <c r="B27" s="82"/>
      <c r="C27" s="82"/>
      <c r="D27" s="99" t="s">
        <v>58</v>
      </c>
      <c r="E27" s="99"/>
      <c r="F27" s="99"/>
      <c r="G27" s="99"/>
      <c r="I27" s="83" t="s">
        <v>59</v>
      </c>
    </row>
    <row r="28" spans="1:7" ht="15.75">
      <c r="A28" s="62"/>
      <c r="B28" s="62"/>
      <c r="C28" s="62"/>
      <c r="D28" s="62"/>
      <c r="E28" s="62"/>
      <c r="F28" s="62"/>
      <c r="G28" s="62"/>
    </row>
    <row r="29" spans="1:7" ht="15.75">
      <c r="A29" s="62"/>
      <c r="B29" s="62"/>
      <c r="C29" s="62"/>
      <c r="D29" s="62"/>
      <c r="E29" s="62"/>
      <c r="F29" s="62"/>
      <c r="G29" s="62"/>
    </row>
    <row r="30" spans="1:2" ht="15.75">
      <c r="A30" s="94" t="s">
        <v>39</v>
      </c>
      <c r="B30" s="94"/>
    </row>
  </sheetData>
  <sheetProtection/>
  <mergeCells count="28">
    <mergeCell ref="H16:H17"/>
    <mergeCell ref="A9:K9"/>
    <mergeCell ref="A11:K11"/>
    <mergeCell ref="A12:K12"/>
    <mergeCell ref="A13:K13"/>
    <mergeCell ref="A14:G14"/>
    <mergeCell ref="E15:G15"/>
    <mergeCell ref="H15:J15"/>
    <mergeCell ref="F24:F25"/>
    <mergeCell ref="G24:G25"/>
    <mergeCell ref="J16:J17"/>
    <mergeCell ref="B18:C18"/>
    <mergeCell ref="B19:C19"/>
    <mergeCell ref="B20:C20"/>
    <mergeCell ref="B21:C21"/>
    <mergeCell ref="B22:C22"/>
    <mergeCell ref="E16:E17"/>
    <mergeCell ref="G16:G17"/>
    <mergeCell ref="A30:B30"/>
    <mergeCell ref="B15:C17"/>
    <mergeCell ref="D15:D17"/>
    <mergeCell ref="A15:A17"/>
    <mergeCell ref="D27:G27"/>
    <mergeCell ref="A23:G23"/>
    <mergeCell ref="A24:A25"/>
    <mergeCell ref="B24:C25"/>
    <mergeCell ref="D24:D25"/>
    <mergeCell ref="E24:E2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SPecialiST</cp:lastModifiedBy>
  <cp:lastPrinted>2023-10-10T09:17:53Z</cp:lastPrinted>
  <dcterms:created xsi:type="dcterms:W3CDTF">2011-05-12T07:14:07Z</dcterms:created>
  <dcterms:modified xsi:type="dcterms:W3CDTF">2023-10-20T07:52:31Z</dcterms:modified>
  <cp:category/>
  <cp:version/>
  <cp:contentType/>
  <cp:contentStatus/>
</cp:coreProperties>
</file>