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60" windowHeight="7020" tabRatio="907" firstSheet="5" activeTab="7"/>
  </bookViews>
  <sheets>
    <sheet name="Пр-нт 11.20" sheetId="1" state="hidden" r:id="rId1"/>
    <sheet name="Пр-нт 08.20" sheetId="2" state="hidden" r:id="rId2"/>
    <sheet name="физ 2020" sheetId="3" state="hidden" r:id="rId3"/>
    <sheet name="калькуляция 20" sheetId="4" state="hidden" r:id="rId4"/>
    <sheet name="01,11,20" sheetId="5" state="hidden" r:id="rId5"/>
    <sheet name="Пр-нт 22" sheetId="6" r:id="rId6"/>
    <sheet name="физ2022" sheetId="7" r:id="rId7"/>
    <sheet name="юр 22" sheetId="8" r:id="rId8"/>
  </sheets>
  <definedNames>
    <definedName name="_xlnm.Print_Area" localSheetId="1">'Пр-нт 08.20'!$A$1:$H$20</definedName>
  </definedNames>
  <calcPr fullCalcOnLoad="1"/>
</workbook>
</file>

<file path=xl/sharedStrings.xml><?xml version="1.0" encoding="utf-8"?>
<sst xmlns="http://schemas.openxmlformats.org/spreadsheetml/2006/main" count="295" uniqueCount="92">
  <si>
    <t xml:space="preserve"> - прочие расходы (услуги ПСБ, инкассация, узел связи, охрана и проч.)</t>
  </si>
  <si>
    <t xml:space="preserve"> - земельный налог</t>
  </si>
  <si>
    <t>Материалы - всего, в т.ч.</t>
  </si>
  <si>
    <t>Итого тариф без НДС</t>
  </si>
  <si>
    <t>Тариф с НДС</t>
  </si>
  <si>
    <t>Наименование статей затрат</t>
  </si>
  <si>
    <t>Оплата отпусков</t>
  </si>
  <si>
    <t>Отчисления от ФЗП</t>
  </si>
  <si>
    <t>Итого себестоимость</t>
  </si>
  <si>
    <t>НДС</t>
  </si>
  <si>
    <t>руб.</t>
  </si>
  <si>
    <t>Обоснование затрат, % или руб. за единицу натуральных показателей</t>
  </si>
  <si>
    <t>Примечание</t>
  </si>
  <si>
    <t xml:space="preserve"> - электроэнергия</t>
  </si>
  <si>
    <t>Общепроизводственные расходы</t>
  </si>
  <si>
    <t>УТВЕРЖДАЮ</t>
  </si>
  <si>
    <t>КАЛЬКУЛЯЦИЯ</t>
  </si>
  <si>
    <t>г. Новополоцк</t>
  </si>
  <si>
    <t>Затраты (среднеме-сячные или по нормам)</t>
  </si>
  <si>
    <t>Ед. изм-я</t>
  </si>
  <si>
    <t xml:space="preserve"> - спецодежда</t>
  </si>
  <si>
    <t xml:space="preserve"> - теплоэнергия</t>
  </si>
  <si>
    <t>час.</t>
  </si>
  <si>
    <t>Себестоимость нормо-часа</t>
  </si>
  <si>
    <t>Нат. пок-ли за предыд. период</t>
  </si>
  <si>
    <t xml:space="preserve">себестоимости 1 нормо-часа автотранспортных ремонтных работ </t>
  </si>
  <si>
    <t>Средняя тарифная ставка</t>
  </si>
  <si>
    <t>Среднесписочная численность (с учетом отпусков)</t>
  </si>
  <si>
    <t>Средний тарифный коэффициент</t>
  </si>
  <si>
    <t>№ п/п</t>
  </si>
  <si>
    <t>Наименование услуг</t>
  </si>
  <si>
    <t>1.</t>
  </si>
  <si>
    <t>1 нормо-час</t>
  </si>
  <si>
    <t>Общехозяйственные расходы</t>
  </si>
  <si>
    <t>чел.</t>
  </si>
  <si>
    <t xml:space="preserve"> - вспом. материалы, инвентарь</t>
  </si>
  <si>
    <t xml:space="preserve"> - выполненные работы, ремонт</t>
  </si>
  <si>
    <t>Расходы на содержание зданий и управление</t>
  </si>
  <si>
    <t xml:space="preserve"> - амортизация основных средств</t>
  </si>
  <si>
    <t>Косвенные расходы - всего, в т.ч.</t>
  </si>
  <si>
    <t>Средне-списочная численность</t>
  </si>
  <si>
    <t>ИТОГО прямые затраты</t>
  </si>
  <si>
    <t xml:space="preserve"> - холодная вода, стоки</t>
  </si>
  <si>
    <t>Общая себестоимость</t>
  </si>
  <si>
    <t>Всего ФЗП рабочих</t>
  </si>
  <si>
    <t xml:space="preserve"> - налог на недвижимость, экологический</t>
  </si>
  <si>
    <t>Плановое кол-во нормо-часов в месяц</t>
  </si>
  <si>
    <t>Тариф на техническое обслуживание и ремонт автотранспортных средств</t>
  </si>
  <si>
    <t>при расчете стоимости выполняемых работ)</t>
  </si>
  <si>
    <t>тарифа на техническое обслуживание и ремонт</t>
  </si>
  <si>
    <t>Единица измерения</t>
  </si>
  <si>
    <t>Директор НКУП "ЖРЭО"</t>
  </si>
  <si>
    <t xml:space="preserve">факт % за 2017 год </t>
  </si>
  <si>
    <t>Т.А.Колесникова</t>
  </si>
  <si>
    <t xml:space="preserve">Средняя  заработная плата рабочих </t>
  </si>
  <si>
    <t>ФЗП</t>
  </si>
  <si>
    <t>Расчет тарифов для юр.лиц.</t>
  </si>
  <si>
    <t>Расчет тарифов для физ..лиц.</t>
  </si>
  <si>
    <t>Прибыль юр.лица</t>
  </si>
  <si>
    <t>3,48*168*0,8</t>
  </si>
  <si>
    <t>__________ А.А. Макаревич</t>
  </si>
  <si>
    <t>Тариф с НДС для юридических лиц, руб.</t>
  </si>
  <si>
    <t>Тариф с НДС для физических лиц, руб.</t>
  </si>
  <si>
    <r>
      <t xml:space="preserve">4чел.факт / 1,15 </t>
    </r>
    <r>
      <rPr>
        <sz val="12"/>
        <rFont val="Times New Roman"/>
        <family val="1"/>
      </rPr>
      <t>(К</t>
    </r>
    <r>
      <rPr>
        <vertAlign val="subscript"/>
        <sz val="12"/>
        <rFont val="Times New Roman"/>
        <family val="1"/>
      </rPr>
      <t>невых.</t>
    </r>
    <r>
      <rPr>
        <sz val="12"/>
        <rFont val="Times New Roman"/>
        <family val="1"/>
      </rPr>
      <t>)</t>
    </r>
  </si>
  <si>
    <t>Прибыль физ.лица</t>
  </si>
  <si>
    <t>Тариф по работам,выполняемых для собственных нужд (без НДС, руб.</t>
  </si>
  <si>
    <r>
      <t xml:space="preserve">автотранспортных  средств для собственных нужд </t>
    </r>
    <r>
      <rPr>
        <sz val="14"/>
        <rFont val="Times New Roman"/>
        <family val="1"/>
      </rPr>
      <t>(стоимость 1 нормо-часа, применяемая</t>
    </r>
  </si>
  <si>
    <t>"___" ____________ 2020 г.</t>
  </si>
  <si>
    <r>
      <t xml:space="preserve">автотранспортных  средств  </t>
    </r>
    <r>
      <rPr>
        <sz val="14"/>
        <rFont val="Times New Roman"/>
        <family val="1"/>
      </rPr>
      <t>(стоимость 1 нормо-часа, применяемая</t>
    </r>
  </si>
  <si>
    <t>для физических лиц</t>
  </si>
  <si>
    <t>Тариф с НДС для юридических лиц,руб.</t>
  </si>
  <si>
    <t>Начальник ПЭО</t>
  </si>
  <si>
    <t>Крачковская</t>
  </si>
  <si>
    <t>для юридических лиц</t>
  </si>
  <si>
    <t>Тариф с НДС для физических лиц,руб.</t>
  </si>
  <si>
    <t>вводится в действие с 01.08.2020г</t>
  </si>
  <si>
    <t>Вводятся в действие с 1.08.2020 г.</t>
  </si>
  <si>
    <t>ПРЕЙСКУРАНТ № 6</t>
  </si>
  <si>
    <t>Расчет 15.07.2020</t>
  </si>
  <si>
    <t>Вводятся в действие с 1.11.2020 г.</t>
  </si>
  <si>
    <t>из ж/о за 9 месяцев</t>
  </si>
  <si>
    <t>вводится в действие с 01.11.2020г</t>
  </si>
  <si>
    <t>ПРЕЙСКУРАНТ № 8</t>
  </si>
  <si>
    <t>ПРЕЙСКУРАНТ № 10</t>
  </si>
  <si>
    <t>О.В.Сидоренко</t>
  </si>
  <si>
    <t>ПРЕЙСКУРАНТ № 2-01-2022г.</t>
  </si>
  <si>
    <t>"___" ____________ 2022 г.</t>
  </si>
  <si>
    <t>вводится в действие с 24.01.2022г</t>
  </si>
  <si>
    <t>__________ Е.В. Воинова</t>
  </si>
  <si>
    <t>ПРЕЙСКУРАНТ № 3-01-2022г.</t>
  </si>
  <si>
    <t>вводится в действие с 24.01.2021г</t>
  </si>
  <si>
    <t>ПРЕЙСКУРАНТ № 4-01-2022г.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</si>
</sst>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#,##0.00000"/>
    <numFmt numFmtId="184" formatCode="#,##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  <numFmt numFmtId="196" formatCode="0.0%"/>
  </numFmts>
  <fonts count="5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vertAlign val="subscript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5" fontId="4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vertical="center" wrapText="1"/>
    </xf>
    <xf numFmtId="173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22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3.281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60</v>
      </c>
      <c r="D3" s="107"/>
      <c r="E3" s="107"/>
      <c r="F3" s="107"/>
      <c r="G3" s="107"/>
    </row>
    <row r="4" spans="3:7" ht="21.75" customHeight="1">
      <c r="C4" s="107" t="s">
        <v>67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2" t="s">
        <v>82</v>
      </c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66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>
      <c r="A10" s="29"/>
      <c r="B10" s="12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81</v>
      </c>
      <c r="B12" s="53"/>
      <c r="C12" s="29"/>
      <c r="D12" s="2" t="s">
        <v>17</v>
      </c>
    </row>
    <row r="13" spans="1:6" s="54" customFormat="1" ht="80.25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65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19.11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53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5">
    <mergeCell ref="C1:G1"/>
    <mergeCell ref="C2:G2"/>
    <mergeCell ref="C3:G3"/>
    <mergeCell ref="C4:G4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G22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3.281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60</v>
      </c>
      <c r="D3" s="107"/>
      <c r="E3" s="107"/>
      <c r="F3" s="107"/>
      <c r="G3" s="107"/>
    </row>
    <row r="4" spans="3:7" ht="21.75" customHeight="1">
      <c r="C4" s="107" t="s">
        <v>67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2" t="s">
        <v>77</v>
      </c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66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>
      <c r="A10" s="29"/>
      <c r="B10" s="12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75</v>
      </c>
      <c r="B12" s="53"/>
      <c r="C12" s="29"/>
      <c r="D12" s="2" t="s">
        <v>17</v>
      </c>
    </row>
    <row r="13" spans="1:6" s="54" customFormat="1" ht="80.25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65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16.62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53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5">
    <mergeCell ref="F17:G17"/>
    <mergeCell ref="C1:G1"/>
    <mergeCell ref="C2:G2"/>
    <mergeCell ref="C3:G3"/>
    <mergeCell ref="C4:G4"/>
  </mergeCells>
  <printOptions/>
  <pageMargins left="1.141732283464567" right="0.35433070866141736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2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5.1406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60</v>
      </c>
      <c r="D3" s="107"/>
      <c r="E3" s="107"/>
      <c r="F3" s="107"/>
      <c r="G3" s="107"/>
    </row>
    <row r="4" spans="3:7" ht="21.75" customHeight="1">
      <c r="C4" s="107" t="s">
        <v>67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2" t="s">
        <v>83</v>
      </c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68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 customHeight="1">
      <c r="A10" s="109" t="s">
        <v>69</v>
      </c>
      <c r="B10" s="109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81</v>
      </c>
      <c r="B12" s="53"/>
      <c r="C12" s="29"/>
      <c r="D12" s="2" t="s">
        <v>17</v>
      </c>
    </row>
    <row r="13" spans="1:6" s="54" customFormat="1" ht="78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74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24.14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53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6">
    <mergeCell ref="C1:G1"/>
    <mergeCell ref="C2:G2"/>
    <mergeCell ref="C3:G3"/>
    <mergeCell ref="C4:G4"/>
    <mergeCell ref="A10:B10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6"/>
  <sheetViews>
    <sheetView zoomScalePageLayoutView="0" workbookViewId="0" topLeftCell="A22">
      <selection activeCell="F39" sqref="F39"/>
    </sheetView>
  </sheetViews>
  <sheetFormatPr defaultColWidth="9.140625" defaultRowHeight="12.75"/>
  <cols>
    <col min="1" max="1" width="39.421875" style="1" customWidth="1"/>
    <col min="2" max="2" width="9.140625" style="28" customWidth="1"/>
    <col min="3" max="3" width="10.28125" style="28" customWidth="1"/>
    <col min="4" max="4" width="12.421875" style="28" customWidth="1"/>
    <col min="5" max="5" width="15.421875" style="28" customWidth="1"/>
    <col min="6" max="6" width="13.57421875" style="1" customWidth="1"/>
    <col min="7" max="7" width="32.28125" style="1" hidden="1" customWidth="1"/>
    <col min="8" max="8" width="15.00390625" style="1" customWidth="1"/>
    <col min="9" max="9" width="11.8515625" style="1" bestFit="1" customWidth="1"/>
    <col min="10" max="16384" width="9.140625" style="1" customWidth="1"/>
  </cols>
  <sheetData>
    <row r="1" spans="5:7" ht="18.75">
      <c r="E1" s="109"/>
      <c r="F1" s="109"/>
      <c r="G1" s="109"/>
    </row>
    <row r="2" spans="5:7" ht="18.75">
      <c r="E2" s="109"/>
      <c r="F2" s="109"/>
      <c r="G2" s="109"/>
    </row>
    <row r="3" spans="5:7" ht="18.75">
      <c r="E3" s="109"/>
      <c r="F3" s="109"/>
      <c r="G3" s="109"/>
    </row>
    <row r="4" spans="5:7" ht="18.75">
      <c r="E4" s="109"/>
      <c r="F4" s="109"/>
      <c r="G4" s="109"/>
    </row>
    <row r="6" spans="1:7" s="4" customFormat="1" ht="18.75">
      <c r="A6" s="110" t="s">
        <v>16</v>
      </c>
      <c r="B6" s="110"/>
      <c r="C6" s="110"/>
      <c r="D6" s="110"/>
      <c r="E6" s="110"/>
      <c r="F6" s="110"/>
      <c r="G6" s="110"/>
    </row>
    <row r="7" spans="1:7" s="4" customFormat="1" ht="18.75">
      <c r="A7" s="110" t="s">
        <v>25</v>
      </c>
      <c r="B7" s="110"/>
      <c r="C7" s="110"/>
      <c r="D7" s="110"/>
      <c r="E7" s="110"/>
      <c r="F7" s="110"/>
      <c r="G7" s="110"/>
    </row>
    <row r="8" spans="1:7" s="4" customFormat="1" ht="18.75">
      <c r="A8" s="4" t="s">
        <v>78</v>
      </c>
      <c r="B8" s="29"/>
      <c r="C8" s="29"/>
      <c r="D8" s="29"/>
      <c r="E8" s="29"/>
      <c r="G8" s="5"/>
    </row>
    <row r="9" spans="1:7" s="4" customFormat="1" ht="15.75">
      <c r="A9" s="11" t="s">
        <v>76</v>
      </c>
      <c r="B9" s="29"/>
      <c r="C9" s="29"/>
      <c r="D9" s="29"/>
      <c r="E9" s="29"/>
      <c r="G9" s="2" t="s">
        <v>17</v>
      </c>
    </row>
    <row r="10" spans="1:8" s="7" customFormat="1" ht="84" customHeight="1">
      <c r="A10" s="6" t="s">
        <v>5</v>
      </c>
      <c r="B10" s="6" t="s">
        <v>19</v>
      </c>
      <c r="C10" s="6" t="s">
        <v>24</v>
      </c>
      <c r="D10" s="6" t="s">
        <v>18</v>
      </c>
      <c r="E10" s="6" t="s">
        <v>11</v>
      </c>
      <c r="F10" s="6" t="s">
        <v>56</v>
      </c>
      <c r="G10" s="6" t="s">
        <v>12</v>
      </c>
      <c r="H10" s="6" t="s">
        <v>57</v>
      </c>
    </row>
    <row r="11" spans="1:8" s="7" customFormat="1" ht="16.5" customHeight="1">
      <c r="A11" s="8" t="s">
        <v>28</v>
      </c>
      <c r="B11" s="6"/>
      <c r="C11" s="13"/>
      <c r="D11" s="13"/>
      <c r="E11" s="14"/>
      <c r="F11" s="93" t="e">
        <f>#REF!</f>
        <v>#REF!</v>
      </c>
      <c r="G11" s="10"/>
      <c r="H11" s="93" t="e">
        <f>#REF!</f>
        <v>#REF!</v>
      </c>
    </row>
    <row r="12" spans="1:8" s="7" customFormat="1" ht="16.5" customHeight="1">
      <c r="A12" s="8" t="s">
        <v>26</v>
      </c>
      <c r="B12" s="6"/>
      <c r="C12" s="13"/>
      <c r="D12" s="13"/>
      <c r="E12" s="14"/>
      <c r="F12" s="94" t="e">
        <f>#REF!</f>
        <v>#REF!</v>
      </c>
      <c r="G12" s="58" t="e">
        <f>#REF!</f>
        <v>#REF!</v>
      </c>
      <c r="H12" s="94" t="e">
        <f>#REF!</f>
        <v>#REF!</v>
      </c>
    </row>
    <row r="13" spans="1:8" s="7" customFormat="1" ht="33.75" customHeight="1">
      <c r="A13" s="8" t="s">
        <v>40</v>
      </c>
      <c r="B13" s="6" t="s">
        <v>34</v>
      </c>
      <c r="C13" s="13"/>
      <c r="D13" s="13"/>
      <c r="E13" s="14"/>
      <c r="F13" s="93">
        <v>3</v>
      </c>
      <c r="G13" s="10" t="s">
        <v>63</v>
      </c>
      <c r="H13" s="93">
        <f>F13</f>
        <v>3</v>
      </c>
    </row>
    <row r="14" spans="1:8" s="7" customFormat="1" ht="16.5" customHeight="1">
      <c r="A14" s="8" t="s">
        <v>54</v>
      </c>
      <c r="B14" s="6" t="s">
        <v>10</v>
      </c>
      <c r="C14" s="13"/>
      <c r="D14" s="13"/>
      <c r="E14" s="14"/>
      <c r="F14" s="93">
        <v>787.62</v>
      </c>
      <c r="G14" s="10"/>
      <c r="H14" s="93">
        <f>F14</f>
        <v>787.62</v>
      </c>
    </row>
    <row r="15" spans="1:8" s="7" customFormat="1" ht="16.5" customHeight="1">
      <c r="A15" s="8" t="s">
        <v>55</v>
      </c>
      <c r="B15" s="6" t="s">
        <v>10</v>
      </c>
      <c r="C15" s="13"/>
      <c r="D15" s="13"/>
      <c r="E15" s="14"/>
      <c r="F15" s="93">
        <f>F14*F13</f>
        <v>2362.86</v>
      </c>
      <c r="G15" s="10"/>
      <c r="H15" s="93">
        <f>H14*H13</f>
        <v>2362.86</v>
      </c>
    </row>
    <row r="16" spans="1:8" s="7" customFormat="1" ht="16.5" customHeight="1">
      <c r="A16" s="8" t="s">
        <v>6</v>
      </c>
      <c r="B16" s="6" t="s">
        <v>10</v>
      </c>
      <c r="C16" s="13"/>
      <c r="D16" s="13"/>
      <c r="E16" s="64">
        <v>0.108</v>
      </c>
      <c r="F16" s="93">
        <f>F15*E16</f>
        <v>255.18888</v>
      </c>
      <c r="G16" s="10"/>
      <c r="H16" s="93">
        <f>H15*E16</f>
        <v>255.18888</v>
      </c>
    </row>
    <row r="17" spans="1:8" s="26" customFormat="1" ht="16.5" customHeight="1">
      <c r="A17" s="25" t="s">
        <v>44</v>
      </c>
      <c r="B17" s="6" t="s">
        <v>10</v>
      </c>
      <c r="C17" s="13"/>
      <c r="D17" s="13"/>
      <c r="E17" s="14"/>
      <c r="F17" s="93">
        <f>F15+F16</f>
        <v>2618.0488800000003</v>
      </c>
      <c r="G17" s="16"/>
      <c r="H17" s="93">
        <f>H15+H16</f>
        <v>2618.0488800000003</v>
      </c>
    </row>
    <row r="18" spans="1:8" s="26" customFormat="1" ht="30">
      <c r="A18" s="47" t="s">
        <v>27</v>
      </c>
      <c r="B18" s="48"/>
      <c r="C18" s="49"/>
      <c r="D18" s="49"/>
      <c r="E18" s="49"/>
      <c r="F18" s="95">
        <v>3</v>
      </c>
      <c r="G18" s="50"/>
      <c r="H18" s="95">
        <f>F18</f>
        <v>3</v>
      </c>
    </row>
    <row r="19" spans="1:8" s="26" customFormat="1" ht="16.5" customHeight="1">
      <c r="A19" s="25" t="s">
        <v>7</v>
      </c>
      <c r="B19" s="6" t="s">
        <v>10</v>
      </c>
      <c r="C19" s="13"/>
      <c r="D19" s="13"/>
      <c r="E19" s="15">
        <v>34.6</v>
      </c>
      <c r="F19" s="93">
        <f>F17*E19/100</f>
        <v>905.8449124800002</v>
      </c>
      <c r="G19" s="16"/>
      <c r="H19" s="93">
        <f>H17*E19/100</f>
        <v>905.8449124800002</v>
      </c>
    </row>
    <row r="20" spans="1:8" s="63" customFormat="1" ht="16.5" customHeight="1">
      <c r="A20" s="62" t="s">
        <v>41</v>
      </c>
      <c r="B20" s="32"/>
      <c r="C20" s="33"/>
      <c r="D20" s="33"/>
      <c r="E20" s="59"/>
      <c r="F20" s="96">
        <f>F17+F19</f>
        <v>3523.8937924800002</v>
      </c>
      <c r="G20" s="60"/>
      <c r="H20" s="96">
        <f>H17+H19</f>
        <v>3523.8937924800002</v>
      </c>
    </row>
    <row r="21" spans="1:8" s="7" customFormat="1" ht="16.5" customHeight="1">
      <c r="A21" s="8" t="s">
        <v>2</v>
      </c>
      <c r="B21" s="6" t="s">
        <v>10</v>
      </c>
      <c r="C21" s="13"/>
      <c r="D21" s="51"/>
      <c r="E21" s="14"/>
      <c r="F21" s="93">
        <f>SUM(F22:F22)</f>
        <v>437.79</v>
      </c>
      <c r="G21" s="10"/>
      <c r="H21" s="93">
        <f>SUM(H22:H22)</f>
        <v>437.79</v>
      </c>
    </row>
    <row r="22" spans="1:8" s="24" customFormat="1" ht="31.5" customHeight="1">
      <c r="A22" s="20" t="s">
        <v>35</v>
      </c>
      <c r="B22" s="21" t="s">
        <v>10</v>
      </c>
      <c r="C22" s="23"/>
      <c r="D22" s="98">
        <v>437.79</v>
      </c>
      <c r="E22" s="27"/>
      <c r="F22" s="92">
        <v>437.79</v>
      </c>
      <c r="G22" s="10"/>
      <c r="H22" s="92">
        <f>F22</f>
        <v>437.79</v>
      </c>
    </row>
    <row r="23" spans="1:8" s="7" customFormat="1" ht="16.5" customHeight="1">
      <c r="A23" s="8" t="s">
        <v>39</v>
      </c>
      <c r="B23" s="6" t="s">
        <v>10</v>
      </c>
      <c r="C23" s="13"/>
      <c r="D23" s="51"/>
      <c r="E23" s="14"/>
      <c r="F23" s="93">
        <f>SUM(F24:F32)</f>
        <v>2202.5499999999997</v>
      </c>
      <c r="G23" s="10"/>
      <c r="H23" s="93">
        <f>SUM(H24:H32)</f>
        <v>2202.5499999999997</v>
      </c>
    </row>
    <row r="24" spans="1:8" s="24" customFormat="1" ht="16.5" customHeight="1">
      <c r="A24" s="20" t="s">
        <v>38</v>
      </c>
      <c r="B24" s="21" t="s">
        <v>10</v>
      </c>
      <c r="C24" s="22"/>
      <c r="D24" s="22"/>
      <c r="E24" s="23"/>
      <c r="F24" s="19"/>
      <c r="G24" s="10"/>
      <c r="H24" s="19">
        <f aca="true" t="shared" si="0" ref="H24:H32">F24</f>
        <v>0</v>
      </c>
    </row>
    <row r="25" spans="1:8" s="24" customFormat="1" ht="16.5" customHeight="1">
      <c r="A25" s="20" t="s">
        <v>13</v>
      </c>
      <c r="B25" s="21" t="s">
        <v>10</v>
      </c>
      <c r="C25" s="21"/>
      <c r="D25" s="99">
        <f>5473.57/6</f>
        <v>912.2616666666667</v>
      </c>
      <c r="E25" s="27"/>
      <c r="F25" s="92">
        <v>912.26</v>
      </c>
      <c r="G25" s="10"/>
      <c r="H25" s="19">
        <f t="shared" si="0"/>
        <v>912.26</v>
      </c>
    </row>
    <row r="26" spans="1:8" s="24" customFormat="1" ht="16.5" customHeight="1">
      <c r="A26" s="20" t="s">
        <v>21</v>
      </c>
      <c r="B26" s="21" t="s">
        <v>10</v>
      </c>
      <c r="C26" s="21"/>
      <c r="D26" s="99">
        <f>6471.06/6</f>
        <v>1078.51</v>
      </c>
      <c r="E26" s="27"/>
      <c r="F26" s="92">
        <v>1078.51</v>
      </c>
      <c r="G26" s="10"/>
      <c r="H26" s="19">
        <f t="shared" si="0"/>
        <v>1078.51</v>
      </c>
    </row>
    <row r="27" spans="1:8" s="24" customFormat="1" ht="16.5" customHeight="1">
      <c r="A27" s="20" t="s">
        <v>42</v>
      </c>
      <c r="B27" s="21" t="s">
        <v>10</v>
      </c>
      <c r="C27" s="23"/>
      <c r="D27" s="92">
        <f>42.96/6</f>
        <v>7.16</v>
      </c>
      <c r="E27" s="23"/>
      <c r="F27" s="92">
        <v>7.16</v>
      </c>
      <c r="G27" s="10"/>
      <c r="H27" s="19">
        <f t="shared" si="0"/>
        <v>7.16</v>
      </c>
    </row>
    <row r="28" spans="1:8" s="24" customFormat="1" ht="16.5" customHeight="1">
      <c r="A28" s="20" t="s">
        <v>20</v>
      </c>
      <c r="B28" s="21" t="s">
        <v>10</v>
      </c>
      <c r="C28" s="22"/>
      <c r="D28" s="99">
        <f>116.36/6</f>
        <v>19.393333333333334</v>
      </c>
      <c r="E28" s="23"/>
      <c r="F28" s="92">
        <v>19.39</v>
      </c>
      <c r="G28" s="10"/>
      <c r="H28" s="19">
        <f t="shared" si="0"/>
        <v>19.39</v>
      </c>
    </row>
    <row r="29" spans="1:8" s="24" customFormat="1" ht="16.5" customHeight="1">
      <c r="A29" s="20" t="s">
        <v>1</v>
      </c>
      <c r="B29" s="21" t="s">
        <v>10</v>
      </c>
      <c r="C29" s="23"/>
      <c r="D29" s="92">
        <f>363.48/6</f>
        <v>60.580000000000005</v>
      </c>
      <c r="E29" s="23"/>
      <c r="F29" s="92">
        <v>60.58</v>
      </c>
      <c r="G29" s="10"/>
      <c r="H29" s="19">
        <f t="shared" si="0"/>
        <v>60.58</v>
      </c>
    </row>
    <row r="30" spans="1:8" s="24" customFormat="1" ht="26.25" customHeight="1">
      <c r="A30" s="20" t="s">
        <v>45</v>
      </c>
      <c r="B30" s="21" t="s">
        <v>10</v>
      </c>
      <c r="C30" s="23"/>
      <c r="D30" s="92">
        <f>207.65/6</f>
        <v>34.608333333333334</v>
      </c>
      <c r="E30" s="23"/>
      <c r="F30" s="92">
        <v>34.6</v>
      </c>
      <c r="G30" s="10"/>
      <c r="H30" s="19">
        <f t="shared" si="0"/>
        <v>34.6</v>
      </c>
    </row>
    <row r="31" spans="1:8" s="24" customFormat="1" ht="16.5" customHeight="1">
      <c r="A31" s="20" t="s">
        <v>36</v>
      </c>
      <c r="B31" s="21" t="s">
        <v>10</v>
      </c>
      <c r="C31" s="23"/>
      <c r="D31" s="99">
        <f>3.37/6</f>
        <v>0.5616666666666666</v>
      </c>
      <c r="E31" s="23"/>
      <c r="F31" s="92">
        <v>0.56</v>
      </c>
      <c r="G31" s="10"/>
      <c r="H31" s="19">
        <f t="shared" si="0"/>
        <v>0.56</v>
      </c>
    </row>
    <row r="32" spans="1:10" s="24" customFormat="1" ht="34.5" customHeight="1">
      <c r="A32" s="20" t="s">
        <v>0</v>
      </c>
      <c r="B32" s="21" t="s">
        <v>10</v>
      </c>
      <c r="C32" s="22"/>
      <c r="D32" s="99">
        <f>(258.36+16.34+29.18+200.82+32.21)/6</f>
        <v>89.485</v>
      </c>
      <c r="E32" s="23"/>
      <c r="F32" s="92">
        <v>89.49</v>
      </c>
      <c r="G32" s="10"/>
      <c r="H32" s="19">
        <f t="shared" si="0"/>
        <v>89.49</v>
      </c>
      <c r="J32" s="86"/>
    </row>
    <row r="33" spans="1:10" s="24" customFormat="1" ht="16.5" customHeight="1">
      <c r="A33" s="8" t="s">
        <v>14</v>
      </c>
      <c r="B33" s="6" t="s">
        <v>10</v>
      </c>
      <c r="C33" s="13"/>
      <c r="D33" s="13"/>
      <c r="E33" s="67">
        <v>0.4543</v>
      </c>
      <c r="F33" s="93">
        <f>F17*E33</f>
        <v>1189.379606184</v>
      </c>
      <c r="G33" s="10" t="s">
        <v>52</v>
      </c>
      <c r="H33" s="16">
        <f>H17*E33</f>
        <v>1189.379606184</v>
      </c>
      <c r="J33" s="86"/>
    </row>
    <row r="34" spans="1:8" s="24" customFormat="1" ht="28.5">
      <c r="A34" s="31" t="s">
        <v>37</v>
      </c>
      <c r="B34" s="32"/>
      <c r="C34" s="33"/>
      <c r="D34" s="33"/>
      <c r="E34" s="59"/>
      <c r="F34" s="96">
        <f>SUM(F21,F23,F33)</f>
        <v>3829.7196061839995</v>
      </c>
      <c r="G34" s="35"/>
      <c r="H34" s="96">
        <f>SUM(H21,H23,H33)</f>
        <v>3829.7196061839995</v>
      </c>
    </row>
    <row r="35" spans="1:8" s="24" customFormat="1" ht="23.25" customHeight="1">
      <c r="A35" s="8" t="s">
        <v>8</v>
      </c>
      <c r="B35" s="6" t="s">
        <v>10</v>
      </c>
      <c r="C35" s="13"/>
      <c r="D35" s="14"/>
      <c r="E35" s="7"/>
      <c r="F35" s="96">
        <f>F20+F21+F23+F33</f>
        <v>7353.613398664</v>
      </c>
      <c r="G35" s="10"/>
      <c r="H35" s="96">
        <f>H20+H21+H23+H33</f>
        <v>7353.613398664</v>
      </c>
    </row>
    <row r="36" spans="1:8" s="24" customFormat="1" ht="21.75" customHeight="1">
      <c r="A36" s="8" t="s">
        <v>33</v>
      </c>
      <c r="B36" s="6" t="s">
        <v>10</v>
      </c>
      <c r="C36" s="13"/>
      <c r="D36" s="13"/>
      <c r="E36" s="18">
        <v>41.46</v>
      </c>
      <c r="F36" s="93">
        <f>F17*E36/100</f>
        <v>1085.4430656480001</v>
      </c>
      <c r="G36" s="10" t="s">
        <v>52</v>
      </c>
      <c r="H36" s="93">
        <f>H17*E36/100</f>
        <v>1085.4430656480001</v>
      </c>
    </row>
    <row r="37" spans="1:8" s="7" customFormat="1" ht="20.25" customHeight="1">
      <c r="A37" s="61" t="s">
        <v>43</v>
      </c>
      <c r="B37" s="6" t="s">
        <v>10</v>
      </c>
      <c r="C37" s="13"/>
      <c r="D37" s="13"/>
      <c r="E37" s="18"/>
      <c r="F37" s="93">
        <f>F35+F36</f>
        <v>8439.056464312</v>
      </c>
      <c r="G37" s="10"/>
      <c r="H37" s="93">
        <f>H35+H36</f>
        <v>8439.056464312</v>
      </c>
    </row>
    <row r="38" spans="1:8" s="61" customFormat="1" ht="20.25" customHeight="1">
      <c r="A38" s="8" t="s">
        <v>46</v>
      </c>
      <c r="B38" s="6" t="s">
        <v>22</v>
      </c>
      <c r="C38" s="6"/>
      <c r="D38" s="6"/>
      <c r="E38" s="9"/>
      <c r="F38" s="97">
        <f>ROUND(F13*169.3*1,2)</f>
        <v>507.9</v>
      </c>
      <c r="G38" s="65" t="s">
        <v>59</v>
      </c>
      <c r="H38" s="97">
        <f>ROUND(H13*169.3*1,1)</f>
        <v>507.9</v>
      </c>
    </row>
    <row r="39" spans="1:8" s="7" customFormat="1" ht="20.25" customHeight="1">
      <c r="A39" s="31" t="s">
        <v>23</v>
      </c>
      <c r="B39" s="32"/>
      <c r="C39" s="33"/>
      <c r="D39" s="33"/>
      <c r="E39" s="34"/>
      <c r="F39" s="96">
        <f>F37/F38</f>
        <v>16.615586659405395</v>
      </c>
      <c r="G39" s="35"/>
      <c r="H39" s="96">
        <f>H37/H38</f>
        <v>16.615586659405395</v>
      </c>
    </row>
    <row r="40" spans="1:8" s="7" customFormat="1" ht="21" customHeight="1">
      <c r="A40" s="31" t="s">
        <v>58</v>
      </c>
      <c r="B40" s="32"/>
      <c r="C40" s="33"/>
      <c r="D40" s="33"/>
      <c r="E40" s="68">
        <v>10.3</v>
      </c>
      <c r="F40" s="96">
        <f>ROUND(F39*E40/100,2)</f>
        <v>1.71</v>
      </c>
      <c r="G40" s="35"/>
      <c r="H40" s="96">
        <f>ROUND(H39*E41/100,2)</f>
        <v>0.88</v>
      </c>
    </row>
    <row r="41" spans="1:8" s="7" customFormat="1" ht="21" customHeight="1">
      <c r="A41" s="31" t="s">
        <v>64</v>
      </c>
      <c r="B41" s="32"/>
      <c r="C41" s="33"/>
      <c r="D41" s="33"/>
      <c r="E41" s="68">
        <v>5.3</v>
      </c>
      <c r="F41" s="36"/>
      <c r="G41" s="35"/>
      <c r="H41" s="36"/>
    </row>
    <row r="42" spans="1:8" s="7" customFormat="1" ht="21" customHeight="1">
      <c r="A42" s="31" t="s">
        <v>3</v>
      </c>
      <c r="B42" s="32"/>
      <c r="C42" s="33"/>
      <c r="D42" s="33"/>
      <c r="E42" s="34"/>
      <c r="F42" s="96">
        <f>F39+F40</f>
        <v>18.325586659405396</v>
      </c>
      <c r="G42" s="35"/>
      <c r="H42" s="96">
        <f>H39+H40</f>
        <v>17.495586659405394</v>
      </c>
    </row>
    <row r="43" spans="1:8" s="7" customFormat="1" ht="21" customHeight="1">
      <c r="A43" s="31" t="s">
        <v>9</v>
      </c>
      <c r="B43" s="32"/>
      <c r="C43" s="33"/>
      <c r="D43" s="33"/>
      <c r="E43" s="34">
        <v>20</v>
      </c>
      <c r="F43" s="96">
        <f>ROUND(F42*E43/100,2)</f>
        <v>3.67</v>
      </c>
      <c r="G43" s="35"/>
      <c r="H43" s="96">
        <f>ROUND(H42*E43/100,2)</f>
        <v>3.5</v>
      </c>
    </row>
    <row r="44" spans="1:8" s="7" customFormat="1" ht="21" customHeight="1">
      <c r="A44" s="31" t="s">
        <v>4</v>
      </c>
      <c r="B44" s="32"/>
      <c r="C44" s="33"/>
      <c r="D44" s="33"/>
      <c r="E44" s="34"/>
      <c r="F44" s="96">
        <f>F42+F43</f>
        <v>21.995586659405397</v>
      </c>
      <c r="G44" s="35"/>
      <c r="H44" s="96">
        <f>H42+H43</f>
        <v>20.995586659405394</v>
      </c>
    </row>
    <row r="45" spans="1:7" s="7" customFormat="1" ht="15">
      <c r="A45" s="42"/>
      <c r="B45" s="43"/>
      <c r="C45" s="44"/>
      <c r="D45" s="44"/>
      <c r="E45" s="38"/>
      <c r="G45" s="45"/>
    </row>
    <row r="46" spans="1:7" s="7" customFormat="1" ht="15">
      <c r="A46" s="42"/>
      <c r="B46" s="43"/>
      <c r="C46" s="44"/>
      <c r="D46" s="44"/>
      <c r="E46" s="38"/>
      <c r="G46" s="45"/>
    </row>
    <row r="47" spans="1:7" s="7" customFormat="1" ht="18.75">
      <c r="A47" s="78" t="s">
        <v>71</v>
      </c>
      <c r="B47" s="79"/>
      <c r="C47" s="79"/>
      <c r="D47" s="79"/>
      <c r="E47" s="79"/>
      <c r="F47" s="46" t="s">
        <v>53</v>
      </c>
      <c r="G47" s="39"/>
    </row>
    <row r="48" spans="1:7" s="7" customFormat="1" ht="18.75">
      <c r="A48" s="78"/>
      <c r="B48" s="79"/>
      <c r="C48" s="79"/>
      <c r="D48" s="79"/>
      <c r="E48" s="80"/>
      <c r="F48" s="41"/>
      <c r="G48" s="39"/>
    </row>
    <row r="49" spans="1:7" s="7" customFormat="1" ht="16.5" customHeight="1">
      <c r="A49" s="84" t="s">
        <v>72</v>
      </c>
      <c r="B49" s="40"/>
      <c r="C49" s="40"/>
      <c r="D49" s="40"/>
      <c r="E49" s="40"/>
      <c r="F49" s="41"/>
      <c r="G49" s="39"/>
    </row>
    <row r="50" spans="1:7" s="7" customFormat="1" ht="17.25" customHeight="1">
      <c r="A50" s="39"/>
      <c r="B50" s="40"/>
      <c r="C50" s="40"/>
      <c r="D50" s="40"/>
      <c r="E50" s="40"/>
      <c r="F50" s="52"/>
      <c r="G50" s="39"/>
    </row>
    <row r="51" spans="1:7" s="12" customFormat="1" ht="16.5" customHeight="1">
      <c r="A51" s="39"/>
      <c r="B51" s="40"/>
      <c r="C51" s="40"/>
      <c r="D51" s="40"/>
      <c r="E51" s="40"/>
      <c r="F51" s="52"/>
      <c r="G51" s="39"/>
    </row>
    <row r="52" spans="1:7" s="12" customFormat="1" ht="15" customHeight="1">
      <c r="A52" s="39"/>
      <c r="B52" s="40"/>
      <c r="C52" s="40"/>
      <c r="D52" s="40"/>
      <c r="E52" s="40"/>
      <c r="F52" s="52"/>
      <c r="G52" s="39"/>
    </row>
    <row r="53" spans="1:7" s="4" customFormat="1" ht="15" customHeight="1">
      <c r="A53" s="46"/>
      <c r="B53" s="69"/>
      <c r="C53" s="69"/>
      <c r="D53" s="69"/>
      <c r="E53" s="69"/>
      <c r="F53" s="46"/>
      <c r="G53" s="46"/>
    </row>
    <row r="54" spans="1:7" s="4" customFormat="1" ht="20.25">
      <c r="A54" s="70"/>
      <c r="B54" s="71"/>
      <c r="C54" s="72"/>
      <c r="D54" s="72"/>
      <c r="E54" s="72"/>
      <c r="F54" s="70"/>
      <c r="G54" s="70"/>
    </row>
    <row r="55" spans="1:7" s="4" customFormat="1" ht="15.75">
      <c r="A55" s="46"/>
      <c r="B55" s="69"/>
      <c r="C55" s="69"/>
      <c r="D55" s="69"/>
      <c r="E55" s="69"/>
      <c r="F55" s="46"/>
      <c r="G55" s="46"/>
    </row>
    <row r="56" spans="1:7" s="7" customFormat="1" ht="17.25" customHeight="1">
      <c r="A56" s="39"/>
      <c r="B56" s="40"/>
      <c r="C56" s="40"/>
      <c r="D56" s="40"/>
      <c r="E56" s="40"/>
      <c r="F56" s="39"/>
      <c r="G56" s="39"/>
    </row>
    <row r="57" spans="1:7" s="7" customFormat="1" ht="15.75">
      <c r="A57" s="39"/>
      <c r="B57" s="40"/>
      <c r="C57" s="40"/>
      <c r="D57" s="40"/>
      <c r="E57" s="73"/>
      <c r="F57" s="41"/>
      <c r="G57" s="41"/>
    </row>
    <row r="58" spans="1:7" s="7" customFormat="1" ht="15.75">
      <c r="A58" s="39"/>
      <c r="B58" s="40"/>
      <c r="C58" s="40"/>
      <c r="D58" s="40"/>
      <c r="E58" s="40"/>
      <c r="F58" s="41"/>
      <c r="G58" s="41"/>
    </row>
    <row r="59" spans="1:7" ht="15.75">
      <c r="A59" s="39"/>
      <c r="B59" s="40"/>
      <c r="C59" s="40"/>
      <c r="D59" s="40"/>
      <c r="E59" s="40"/>
      <c r="F59" s="74"/>
      <c r="G59" s="39"/>
    </row>
    <row r="60" spans="1:7" s="7" customFormat="1" ht="15.75">
      <c r="A60" s="39"/>
      <c r="B60" s="40"/>
      <c r="C60" s="40"/>
      <c r="D60" s="40"/>
      <c r="E60" s="40"/>
      <c r="F60" s="39"/>
      <c r="G60" s="39"/>
    </row>
    <row r="61" spans="1:7" s="4" customFormat="1" ht="15.75" hidden="1">
      <c r="A61" s="39"/>
      <c r="B61" s="40"/>
      <c r="C61" s="40"/>
      <c r="D61" s="40"/>
      <c r="E61" s="40"/>
      <c r="F61" s="39"/>
      <c r="G61" s="39"/>
    </row>
    <row r="62" spans="1:7" ht="15.75">
      <c r="A62" s="39"/>
      <c r="B62" s="40"/>
      <c r="C62" s="40"/>
      <c r="D62" s="40"/>
      <c r="E62" s="66"/>
      <c r="F62" s="37"/>
      <c r="G62" s="46"/>
    </row>
    <row r="63" spans="1:7" ht="15.75">
      <c r="A63" s="39"/>
      <c r="B63" s="40"/>
      <c r="C63" s="40"/>
      <c r="D63" s="40"/>
      <c r="E63" s="40"/>
      <c r="F63" s="39"/>
      <c r="G63" s="39"/>
    </row>
    <row r="64" spans="1:7" ht="15.75">
      <c r="A64" s="41"/>
      <c r="B64" s="75"/>
      <c r="C64" s="40"/>
      <c r="D64" s="75"/>
      <c r="E64" s="75"/>
      <c r="F64" s="76"/>
      <c r="G64" s="75"/>
    </row>
    <row r="65" spans="1:7" s="4" customFormat="1" ht="15.75">
      <c r="A65" s="41"/>
      <c r="B65" s="75"/>
      <c r="C65" s="40"/>
      <c r="D65" s="75"/>
      <c r="E65" s="75"/>
      <c r="F65" s="76"/>
      <c r="G65" s="75"/>
    </row>
    <row r="66" spans="1:7" ht="15.75">
      <c r="A66" s="41"/>
      <c r="B66" s="75"/>
      <c r="C66" s="75"/>
      <c r="D66" s="75"/>
      <c r="E66" s="75"/>
      <c r="F66" s="76"/>
      <c r="G66" s="77"/>
    </row>
    <row r="67" spans="1:7" ht="15.75">
      <c r="A67" s="41"/>
      <c r="B67" s="75"/>
      <c r="C67" s="75"/>
      <c r="D67" s="75"/>
      <c r="E67" s="75"/>
      <c r="F67" s="76"/>
      <c r="G67" s="77"/>
    </row>
    <row r="68" spans="1:7" ht="15.75">
      <c r="A68" s="41"/>
      <c r="B68" s="75"/>
      <c r="C68" s="75"/>
      <c r="D68" s="75"/>
      <c r="E68" s="75"/>
      <c r="F68" s="76"/>
      <c r="G68" s="39"/>
    </row>
    <row r="69" spans="1:6" ht="15.75">
      <c r="A69" s="3"/>
      <c r="B69" s="30"/>
      <c r="C69" s="30"/>
      <c r="D69" s="30"/>
      <c r="E69" s="30"/>
      <c r="F69" s="17"/>
    </row>
    <row r="70" spans="1:6" ht="15.75">
      <c r="A70" s="3"/>
      <c r="B70" s="30"/>
      <c r="C70" s="30"/>
      <c r="D70" s="30"/>
      <c r="E70" s="30"/>
      <c r="F70" s="17"/>
    </row>
    <row r="71" spans="1:6" ht="15.75">
      <c r="A71" s="3"/>
      <c r="B71" s="30"/>
      <c r="C71" s="30"/>
      <c r="D71" s="30"/>
      <c r="E71" s="30"/>
      <c r="F71" s="17"/>
    </row>
    <row r="72" spans="1:6" ht="15.75">
      <c r="A72" s="3"/>
      <c r="B72" s="30"/>
      <c r="C72" s="30"/>
      <c r="D72" s="30"/>
      <c r="E72" s="30"/>
      <c r="F72" s="17"/>
    </row>
    <row r="73" spans="1:6" ht="15.75">
      <c r="A73" s="3"/>
      <c r="B73" s="30"/>
      <c r="C73" s="30"/>
      <c r="D73" s="30"/>
      <c r="E73" s="30"/>
      <c r="F73" s="17"/>
    </row>
    <row r="74" spans="1:6" ht="15.75">
      <c r="A74" s="3"/>
      <c r="B74" s="30"/>
      <c r="C74" s="30"/>
      <c r="D74" s="30"/>
      <c r="E74" s="30"/>
      <c r="F74" s="17"/>
    </row>
    <row r="75" spans="1:5" ht="15.75">
      <c r="A75" s="3"/>
      <c r="B75" s="30"/>
      <c r="C75" s="30"/>
      <c r="D75" s="30"/>
      <c r="E75" s="30"/>
    </row>
    <row r="76" spans="1:5" ht="15.75">
      <c r="A76" s="3"/>
      <c r="B76" s="30"/>
      <c r="C76" s="30"/>
      <c r="D76" s="30"/>
      <c r="E76" s="30"/>
    </row>
  </sheetData>
  <sheetProtection/>
  <mergeCells count="6">
    <mergeCell ref="E1:G1"/>
    <mergeCell ref="E2:G2"/>
    <mergeCell ref="E3:G3"/>
    <mergeCell ref="E4:G4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76"/>
  <sheetViews>
    <sheetView zoomScalePageLayoutView="0" workbookViewId="0" topLeftCell="A25">
      <selection activeCell="F23" sqref="F23"/>
    </sheetView>
  </sheetViews>
  <sheetFormatPr defaultColWidth="9.140625" defaultRowHeight="12.75"/>
  <cols>
    <col min="1" max="1" width="39.421875" style="1" customWidth="1"/>
    <col min="2" max="2" width="9.140625" style="28" customWidth="1"/>
    <col min="3" max="3" width="10.28125" style="28" customWidth="1"/>
    <col min="4" max="4" width="12.421875" style="28" customWidth="1"/>
    <col min="5" max="5" width="15.421875" style="28" customWidth="1"/>
    <col min="6" max="6" width="13.57421875" style="1" customWidth="1"/>
    <col min="7" max="7" width="32.28125" style="1" hidden="1" customWidth="1"/>
    <col min="8" max="8" width="15.00390625" style="1" customWidth="1"/>
    <col min="9" max="9" width="11.8515625" style="1" bestFit="1" customWidth="1"/>
    <col min="10" max="16384" width="9.140625" style="1" customWidth="1"/>
  </cols>
  <sheetData>
    <row r="1" spans="5:7" ht="18.75">
      <c r="E1" s="109"/>
      <c r="F1" s="109"/>
      <c r="G1" s="109"/>
    </row>
    <row r="2" spans="5:7" ht="18.75">
      <c r="E2" s="109"/>
      <c r="F2" s="109"/>
      <c r="G2" s="109"/>
    </row>
    <row r="3" spans="5:7" ht="18.75">
      <c r="E3" s="109"/>
      <c r="F3" s="109"/>
      <c r="G3" s="109"/>
    </row>
    <row r="4" spans="5:7" ht="18.75">
      <c r="E4" s="109"/>
      <c r="F4" s="109"/>
      <c r="G4" s="109"/>
    </row>
    <row r="6" spans="1:7" s="4" customFormat="1" ht="18.75">
      <c r="A6" s="110" t="s">
        <v>16</v>
      </c>
      <c r="B6" s="110"/>
      <c r="C6" s="110"/>
      <c r="D6" s="110"/>
      <c r="E6" s="110"/>
      <c r="F6" s="110"/>
      <c r="G6" s="110"/>
    </row>
    <row r="7" spans="1:7" s="4" customFormat="1" ht="18.75">
      <c r="A7" s="110" t="s">
        <v>25</v>
      </c>
      <c r="B7" s="110"/>
      <c r="C7" s="110"/>
      <c r="D7" s="110"/>
      <c r="E7" s="110"/>
      <c r="F7" s="110"/>
      <c r="G7" s="110"/>
    </row>
    <row r="8" spans="2:7" s="4" customFormat="1" ht="18.75">
      <c r="B8" s="29"/>
      <c r="C8" s="29"/>
      <c r="D8" s="29"/>
      <c r="E8" s="29"/>
      <c r="G8" s="5"/>
    </row>
    <row r="9" spans="1:7" s="4" customFormat="1" ht="15.75">
      <c r="A9" s="11" t="s">
        <v>79</v>
      </c>
      <c r="B9" s="29"/>
      <c r="C9" s="29"/>
      <c r="D9" s="29"/>
      <c r="E9" s="29"/>
      <c r="G9" s="2" t="s">
        <v>17</v>
      </c>
    </row>
    <row r="10" spans="1:8" s="7" customFormat="1" ht="84" customHeight="1">
      <c r="A10" s="6" t="s">
        <v>5</v>
      </c>
      <c r="B10" s="6" t="s">
        <v>19</v>
      </c>
      <c r="C10" s="6" t="s">
        <v>24</v>
      </c>
      <c r="D10" s="6" t="s">
        <v>18</v>
      </c>
      <c r="E10" s="6" t="s">
        <v>11</v>
      </c>
      <c r="F10" s="6" t="s">
        <v>56</v>
      </c>
      <c r="G10" s="6" t="s">
        <v>12</v>
      </c>
      <c r="H10" s="6" t="s">
        <v>57</v>
      </c>
    </row>
    <row r="11" spans="1:8" s="7" customFormat="1" ht="16.5" customHeight="1">
      <c r="A11" s="8" t="s">
        <v>28</v>
      </c>
      <c r="B11" s="6"/>
      <c r="C11" s="13"/>
      <c r="D11" s="13"/>
      <c r="E11" s="14"/>
      <c r="F11" s="93" t="e">
        <f>#REF!</f>
        <v>#REF!</v>
      </c>
      <c r="G11" s="10"/>
      <c r="H11" s="93" t="e">
        <f>#REF!</f>
        <v>#REF!</v>
      </c>
    </row>
    <row r="12" spans="1:8" s="7" customFormat="1" ht="16.5" customHeight="1">
      <c r="A12" s="8" t="s">
        <v>26</v>
      </c>
      <c r="B12" s="6"/>
      <c r="C12" s="13"/>
      <c r="D12" s="13"/>
      <c r="E12" s="14"/>
      <c r="F12" s="94" t="e">
        <f>#REF!</f>
        <v>#REF!</v>
      </c>
      <c r="G12" s="58" t="e">
        <f>#REF!</f>
        <v>#REF!</v>
      </c>
      <c r="H12" s="94" t="e">
        <f>#REF!</f>
        <v>#REF!</v>
      </c>
    </row>
    <row r="13" spans="1:12" s="7" customFormat="1" ht="41.25" customHeight="1">
      <c r="A13" s="8" t="s">
        <v>40</v>
      </c>
      <c r="B13" s="6" t="s">
        <v>34</v>
      </c>
      <c r="C13" s="13"/>
      <c r="D13" s="13"/>
      <c r="E13" s="14"/>
      <c r="F13" s="93">
        <v>3</v>
      </c>
      <c r="G13" s="10" t="s">
        <v>63</v>
      </c>
      <c r="H13" s="93">
        <f>F13</f>
        <v>3</v>
      </c>
      <c r="L13" s="7" t="s">
        <v>80</v>
      </c>
    </row>
    <row r="14" spans="1:8" s="7" customFormat="1" ht="16.5" customHeight="1">
      <c r="A14" s="8" t="s">
        <v>54</v>
      </c>
      <c r="B14" s="6" t="s">
        <v>10</v>
      </c>
      <c r="C14" s="13"/>
      <c r="D14" s="13"/>
      <c r="E14" s="14"/>
      <c r="F14" s="93">
        <v>787.62</v>
      </c>
      <c r="G14" s="10"/>
      <c r="H14" s="93">
        <f>F14</f>
        <v>787.62</v>
      </c>
    </row>
    <row r="15" spans="1:8" s="7" customFormat="1" ht="16.5" customHeight="1">
      <c r="A15" s="8" t="s">
        <v>55</v>
      </c>
      <c r="B15" s="6" t="s">
        <v>10</v>
      </c>
      <c r="C15" s="13"/>
      <c r="D15" s="13"/>
      <c r="E15" s="14"/>
      <c r="F15" s="93">
        <f>F14*F13</f>
        <v>2362.86</v>
      </c>
      <c r="G15" s="10"/>
      <c r="H15" s="93">
        <f>H14*H13</f>
        <v>2362.86</v>
      </c>
    </row>
    <row r="16" spans="1:8" s="7" customFormat="1" ht="16.5" customHeight="1">
      <c r="A16" s="8" t="s">
        <v>6</v>
      </c>
      <c r="B16" s="6" t="s">
        <v>10</v>
      </c>
      <c r="C16" s="13"/>
      <c r="D16" s="13"/>
      <c r="E16" s="64">
        <v>0.108</v>
      </c>
      <c r="F16" s="93">
        <f>F15*E16</f>
        <v>255.18888</v>
      </c>
      <c r="G16" s="10"/>
      <c r="H16" s="93">
        <f>H15*E16</f>
        <v>255.18888</v>
      </c>
    </row>
    <row r="17" spans="1:8" s="26" customFormat="1" ht="16.5" customHeight="1">
      <c r="A17" s="25" t="s">
        <v>44</v>
      </c>
      <c r="B17" s="6" t="s">
        <v>10</v>
      </c>
      <c r="C17" s="13"/>
      <c r="D17" s="13"/>
      <c r="E17" s="14"/>
      <c r="F17" s="93">
        <f>F15+F16</f>
        <v>2618.0488800000003</v>
      </c>
      <c r="G17" s="16"/>
      <c r="H17" s="93">
        <f>H15+H16</f>
        <v>2618.0488800000003</v>
      </c>
    </row>
    <row r="18" spans="1:8" s="26" customFormat="1" ht="30">
      <c r="A18" s="47" t="s">
        <v>27</v>
      </c>
      <c r="B18" s="48"/>
      <c r="C18" s="49"/>
      <c r="D18" s="49"/>
      <c r="E18" s="49"/>
      <c r="F18" s="95">
        <v>3</v>
      </c>
      <c r="G18" s="50"/>
      <c r="H18" s="95">
        <f>F18</f>
        <v>3</v>
      </c>
    </row>
    <row r="19" spans="1:8" s="26" customFormat="1" ht="16.5" customHeight="1">
      <c r="A19" s="25" t="s">
        <v>7</v>
      </c>
      <c r="B19" s="6" t="s">
        <v>10</v>
      </c>
      <c r="C19" s="13"/>
      <c r="D19" s="13"/>
      <c r="E19" s="15">
        <v>34.6</v>
      </c>
      <c r="F19" s="93">
        <f>F17*E19/100</f>
        <v>905.8449124800002</v>
      </c>
      <c r="G19" s="16"/>
      <c r="H19" s="93">
        <f>H17*E19/100</f>
        <v>905.8449124800002</v>
      </c>
    </row>
    <row r="20" spans="1:8" s="63" customFormat="1" ht="16.5" customHeight="1">
      <c r="A20" s="62" t="s">
        <v>41</v>
      </c>
      <c r="B20" s="32"/>
      <c r="C20" s="33"/>
      <c r="D20" s="33"/>
      <c r="E20" s="59"/>
      <c r="F20" s="96">
        <f>F17+F19</f>
        <v>3523.8937924800002</v>
      </c>
      <c r="G20" s="60"/>
      <c r="H20" s="96">
        <f>H17+H19</f>
        <v>3523.8937924800002</v>
      </c>
    </row>
    <row r="21" spans="1:8" s="7" customFormat="1" ht="16.5" customHeight="1">
      <c r="A21" s="8" t="s">
        <v>2</v>
      </c>
      <c r="B21" s="6" t="s">
        <v>10</v>
      </c>
      <c r="C21" s="13"/>
      <c r="D21" s="51"/>
      <c r="E21" s="14"/>
      <c r="F21" s="93">
        <f>SUM(F22:F22)</f>
        <v>345.22</v>
      </c>
      <c r="G21" s="10"/>
      <c r="H21" s="93">
        <f>SUM(H22:H22)</f>
        <v>345.22</v>
      </c>
    </row>
    <row r="22" spans="1:8" s="24" customFormat="1" ht="31.5" customHeight="1">
      <c r="A22" s="20" t="s">
        <v>35</v>
      </c>
      <c r="B22" s="21" t="s">
        <v>10</v>
      </c>
      <c r="C22" s="23"/>
      <c r="D22" s="102">
        <v>3106.97</v>
      </c>
      <c r="E22" s="27"/>
      <c r="F22" s="92">
        <v>345.22</v>
      </c>
      <c r="G22" s="10"/>
      <c r="H22" s="92">
        <f>F22</f>
        <v>345.22</v>
      </c>
    </row>
    <row r="23" spans="1:8" s="7" customFormat="1" ht="16.5" customHeight="1">
      <c r="A23" s="8" t="s">
        <v>39</v>
      </c>
      <c r="B23" s="6" t="s">
        <v>10</v>
      </c>
      <c r="C23" s="13"/>
      <c r="D23" s="103"/>
      <c r="E23" s="14"/>
      <c r="F23" s="93">
        <f>SUM(F24:F32)</f>
        <v>1879.8966666666665</v>
      </c>
      <c r="G23" s="10"/>
      <c r="H23" s="93">
        <f>SUM(H24:H32)</f>
        <v>1879.8966666666665</v>
      </c>
    </row>
    <row r="24" spans="1:8" s="24" customFormat="1" ht="16.5" customHeight="1">
      <c r="A24" s="20" t="s">
        <v>38</v>
      </c>
      <c r="B24" s="21" t="s">
        <v>10</v>
      </c>
      <c r="C24" s="22"/>
      <c r="D24" s="104"/>
      <c r="E24" s="23"/>
      <c r="F24" s="19"/>
      <c r="G24" s="10"/>
      <c r="H24" s="19">
        <f aca="true" t="shared" si="0" ref="H24:H32">F24</f>
        <v>0</v>
      </c>
    </row>
    <row r="25" spans="1:8" s="24" customFormat="1" ht="16.5" customHeight="1">
      <c r="A25" s="20" t="s">
        <v>13</v>
      </c>
      <c r="B25" s="21" t="s">
        <v>10</v>
      </c>
      <c r="C25" s="21"/>
      <c r="D25" s="102">
        <v>7877.72</v>
      </c>
      <c r="E25" s="27"/>
      <c r="F25" s="92">
        <f aca="true" t="shared" si="1" ref="F25:F32">D25/9</f>
        <v>875.3022222222222</v>
      </c>
      <c r="G25" s="10"/>
      <c r="H25" s="19">
        <f t="shared" si="0"/>
        <v>875.3022222222222</v>
      </c>
    </row>
    <row r="26" spans="1:8" s="24" customFormat="1" ht="16.5" customHeight="1">
      <c r="A26" s="20" t="s">
        <v>21</v>
      </c>
      <c r="B26" s="21" t="s">
        <v>10</v>
      </c>
      <c r="C26" s="21"/>
      <c r="D26" s="102">
        <v>6471.06</v>
      </c>
      <c r="E26" s="27"/>
      <c r="F26" s="92">
        <f t="shared" si="1"/>
        <v>719.0066666666667</v>
      </c>
      <c r="G26" s="10"/>
      <c r="H26" s="92">
        <f t="shared" si="0"/>
        <v>719.0066666666667</v>
      </c>
    </row>
    <row r="27" spans="1:8" s="24" customFormat="1" ht="16.5" customHeight="1">
      <c r="A27" s="20" t="s">
        <v>42</v>
      </c>
      <c r="B27" s="21" t="s">
        <v>10</v>
      </c>
      <c r="C27" s="23"/>
      <c r="D27" s="105">
        <v>89.55</v>
      </c>
      <c r="E27" s="23"/>
      <c r="F27" s="92">
        <f t="shared" si="1"/>
        <v>9.95</v>
      </c>
      <c r="G27" s="10"/>
      <c r="H27" s="92">
        <f t="shared" si="0"/>
        <v>9.95</v>
      </c>
    </row>
    <row r="28" spans="1:8" s="24" customFormat="1" ht="16.5" customHeight="1">
      <c r="A28" s="20" t="s">
        <v>20</v>
      </c>
      <c r="B28" s="21" t="s">
        <v>10</v>
      </c>
      <c r="C28" s="22"/>
      <c r="D28" s="102">
        <v>357.28</v>
      </c>
      <c r="E28" s="23"/>
      <c r="F28" s="92">
        <f t="shared" si="1"/>
        <v>39.69777777777777</v>
      </c>
      <c r="G28" s="10"/>
      <c r="H28" s="92">
        <f t="shared" si="0"/>
        <v>39.69777777777777</v>
      </c>
    </row>
    <row r="29" spans="1:8" s="24" customFormat="1" ht="16.5" customHeight="1">
      <c r="A29" s="20" t="s">
        <v>1</v>
      </c>
      <c r="B29" s="21" t="s">
        <v>10</v>
      </c>
      <c r="C29" s="23"/>
      <c r="D29" s="105">
        <v>545.22</v>
      </c>
      <c r="E29" s="23"/>
      <c r="F29" s="92">
        <f t="shared" si="1"/>
        <v>60.580000000000005</v>
      </c>
      <c r="G29" s="10"/>
      <c r="H29" s="92">
        <f t="shared" si="0"/>
        <v>60.580000000000005</v>
      </c>
    </row>
    <row r="30" spans="1:8" s="24" customFormat="1" ht="26.25" customHeight="1">
      <c r="A30" s="20" t="s">
        <v>45</v>
      </c>
      <c r="B30" s="21" t="s">
        <v>10</v>
      </c>
      <c r="C30" s="23"/>
      <c r="D30" s="105">
        <v>311.48</v>
      </c>
      <c r="E30" s="23"/>
      <c r="F30" s="92">
        <f t="shared" si="1"/>
        <v>34.60888888888889</v>
      </c>
      <c r="G30" s="10"/>
      <c r="H30" s="92">
        <f t="shared" si="0"/>
        <v>34.60888888888889</v>
      </c>
    </row>
    <row r="31" spans="1:8" s="24" customFormat="1" ht="16.5" customHeight="1">
      <c r="A31" s="20" t="s">
        <v>36</v>
      </c>
      <c r="B31" s="21" t="s">
        <v>10</v>
      </c>
      <c r="C31" s="23"/>
      <c r="D31" s="102">
        <v>95.04</v>
      </c>
      <c r="E31" s="23"/>
      <c r="F31" s="92">
        <f t="shared" si="1"/>
        <v>10.56</v>
      </c>
      <c r="G31" s="10"/>
      <c r="H31" s="92">
        <f t="shared" si="0"/>
        <v>10.56</v>
      </c>
    </row>
    <row r="32" spans="1:10" s="24" customFormat="1" ht="34.5" customHeight="1">
      <c r="A32" s="20" t="s">
        <v>0</v>
      </c>
      <c r="B32" s="21" t="s">
        <v>10</v>
      </c>
      <c r="C32" s="22"/>
      <c r="D32" s="102">
        <v>1171.72</v>
      </c>
      <c r="E32" s="23"/>
      <c r="F32" s="92">
        <f t="shared" si="1"/>
        <v>130.19111111111113</v>
      </c>
      <c r="G32" s="10"/>
      <c r="H32" s="92">
        <f t="shared" si="0"/>
        <v>130.19111111111113</v>
      </c>
      <c r="J32" s="86"/>
    </row>
    <row r="33" spans="1:10" s="24" customFormat="1" ht="16.5" customHeight="1">
      <c r="A33" s="8" t="s">
        <v>14</v>
      </c>
      <c r="B33" s="6" t="s">
        <v>10</v>
      </c>
      <c r="C33" s="13"/>
      <c r="D33" s="13"/>
      <c r="E33" s="101">
        <v>0.562</v>
      </c>
      <c r="F33" s="93">
        <f>F17*E33</f>
        <v>1471.3434705600002</v>
      </c>
      <c r="G33" s="10" t="s">
        <v>52</v>
      </c>
      <c r="H33" s="93">
        <f>H17*E33</f>
        <v>1471.3434705600002</v>
      </c>
      <c r="J33" s="86"/>
    </row>
    <row r="34" spans="1:8" s="24" customFormat="1" ht="28.5">
      <c r="A34" s="31" t="s">
        <v>37</v>
      </c>
      <c r="B34" s="32"/>
      <c r="C34" s="33"/>
      <c r="D34" s="33"/>
      <c r="E34" s="59"/>
      <c r="F34" s="96">
        <f>SUM(F21,F23,F33)</f>
        <v>3696.460137226667</v>
      </c>
      <c r="G34" s="35"/>
      <c r="H34" s="96">
        <f>SUM(H21,H23,H33)</f>
        <v>3696.460137226667</v>
      </c>
    </row>
    <row r="35" spans="1:8" s="24" customFormat="1" ht="23.25" customHeight="1">
      <c r="A35" s="8" t="s">
        <v>8</v>
      </c>
      <c r="B35" s="6" t="s">
        <v>10</v>
      </c>
      <c r="C35" s="13"/>
      <c r="D35" s="14"/>
      <c r="E35" s="7"/>
      <c r="F35" s="96">
        <f>F20+F21+F23+F33</f>
        <v>7220.353929706667</v>
      </c>
      <c r="G35" s="10"/>
      <c r="H35" s="96">
        <f>H20+H21+H23+H33</f>
        <v>7220.353929706667</v>
      </c>
    </row>
    <row r="36" spans="1:8" s="24" customFormat="1" ht="21.75" customHeight="1">
      <c r="A36" s="8" t="s">
        <v>33</v>
      </c>
      <c r="B36" s="6" t="s">
        <v>10</v>
      </c>
      <c r="C36" s="13"/>
      <c r="D36" s="13"/>
      <c r="E36" s="18">
        <v>95</v>
      </c>
      <c r="F36" s="93">
        <f>F17*E36/100</f>
        <v>2487.1464360000004</v>
      </c>
      <c r="G36" s="10" t="s">
        <v>52</v>
      </c>
      <c r="H36" s="93">
        <f>H17*E36/100</f>
        <v>2487.1464360000004</v>
      </c>
    </row>
    <row r="37" spans="1:8" s="7" customFormat="1" ht="20.25" customHeight="1">
      <c r="A37" s="61" t="s">
        <v>43</v>
      </c>
      <c r="B37" s="6" t="s">
        <v>10</v>
      </c>
      <c r="C37" s="13"/>
      <c r="D37" s="13"/>
      <c r="E37" s="18"/>
      <c r="F37" s="93">
        <f>F35+F36</f>
        <v>9707.500365706668</v>
      </c>
      <c r="G37" s="10"/>
      <c r="H37" s="93">
        <f>H35+H36</f>
        <v>9707.500365706668</v>
      </c>
    </row>
    <row r="38" spans="1:8" s="61" customFormat="1" ht="20.25" customHeight="1">
      <c r="A38" s="8" t="s">
        <v>46</v>
      </c>
      <c r="B38" s="6" t="s">
        <v>22</v>
      </c>
      <c r="C38" s="6"/>
      <c r="D38" s="6"/>
      <c r="E38" s="9"/>
      <c r="F38" s="100">
        <f>ROUND(F13*169.3*1,2)</f>
        <v>507.9</v>
      </c>
      <c r="G38" s="65" t="s">
        <v>59</v>
      </c>
      <c r="H38" s="100">
        <f>ROUND(H13*169.3*1,1)</f>
        <v>507.9</v>
      </c>
    </row>
    <row r="39" spans="1:8" s="7" customFormat="1" ht="20.25" customHeight="1">
      <c r="A39" s="31" t="s">
        <v>23</v>
      </c>
      <c r="B39" s="32"/>
      <c r="C39" s="33"/>
      <c r="D39" s="33"/>
      <c r="E39" s="34"/>
      <c r="F39" s="96">
        <f>F37/F38</f>
        <v>19.11301509294481</v>
      </c>
      <c r="G39" s="35"/>
      <c r="H39" s="96">
        <f>H37/H38</f>
        <v>19.11301509294481</v>
      </c>
    </row>
    <row r="40" spans="1:8" s="7" customFormat="1" ht="21" customHeight="1">
      <c r="A40" s="31" t="s">
        <v>58</v>
      </c>
      <c r="B40" s="32"/>
      <c r="C40" s="33"/>
      <c r="D40" s="33"/>
      <c r="E40" s="68">
        <v>10.3</v>
      </c>
      <c r="F40" s="96">
        <f>ROUND(F39*E40/100,2)</f>
        <v>1.97</v>
      </c>
      <c r="G40" s="35"/>
      <c r="H40" s="96">
        <f>ROUND(H39*E41/100,2)</f>
        <v>1.01</v>
      </c>
    </row>
    <row r="41" spans="1:8" s="7" customFormat="1" ht="21" customHeight="1">
      <c r="A41" s="31" t="s">
        <v>64</v>
      </c>
      <c r="B41" s="32"/>
      <c r="C41" s="33"/>
      <c r="D41" s="33"/>
      <c r="E41" s="68">
        <v>5.3</v>
      </c>
      <c r="F41" s="36"/>
      <c r="G41" s="35"/>
      <c r="H41" s="36"/>
    </row>
    <row r="42" spans="1:8" s="7" customFormat="1" ht="21" customHeight="1">
      <c r="A42" s="31" t="s">
        <v>3</v>
      </c>
      <c r="B42" s="32"/>
      <c r="C42" s="33"/>
      <c r="D42" s="33"/>
      <c r="E42" s="34"/>
      <c r="F42" s="96">
        <f>F39+F40</f>
        <v>21.08301509294481</v>
      </c>
      <c r="G42" s="35"/>
      <c r="H42" s="96">
        <f>H39+H40</f>
        <v>20.12301509294481</v>
      </c>
    </row>
    <row r="43" spans="1:8" s="7" customFormat="1" ht="21" customHeight="1">
      <c r="A43" s="31" t="s">
        <v>9</v>
      </c>
      <c r="B43" s="32"/>
      <c r="C43" s="33"/>
      <c r="D43" s="33"/>
      <c r="E43" s="34">
        <v>20</v>
      </c>
      <c r="F43" s="96">
        <f>ROUND(F42*E43/100,2)</f>
        <v>4.22</v>
      </c>
      <c r="G43" s="35"/>
      <c r="H43" s="96">
        <f>ROUND(H42*E43/100,2)</f>
        <v>4.02</v>
      </c>
    </row>
    <row r="44" spans="1:8" s="7" customFormat="1" ht="21" customHeight="1">
      <c r="A44" s="31" t="s">
        <v>4</v>
      </c>
      <c r="B44" s="32"/>
      <c r="C44" s="33"/>
      <c r="D44" s="33"/>
      <c r="E44" s="34"/>
      <c r="F44" s="96">
        <f>F42+F43</f>
        <v>25.303015092944808</v>
      </c>
      <c r="G44" s="35"/>
      <c r="H44" s="96">
        <f>H42+H43</f>
        <v>24.14301509294481</v>
      </c>
    </row>
    <row r="45" spans="1:7" s="7" customFormat="1" ht="15">
      <c r="A45" s="42"/>
      <c r="B45" s="43"/>
      <c r="C45" s="44"/>
      <c r="D45" s="44"/>
      <c r="E45" s="38"/>
      <c r="G45" s="45"/>
    </row>
    <row r="46" spans="1:7" s="7" customFormat="1" ht="15">
      <c r="A46" s="42"/>
      <c r="B46" s="43"/>
      <c r="C46" s="44"/>
      <c r="D46" s="44"/>
      <c r="E46" s="38"/>
      <c r="G46" s="45"/>
    </row>
    <row r="47" spans="1:7" s="7" customFormat="1" ht="18.75">
      <c r="A47" s="78" t="s">
        <v>71</v>
      </c>
      <c r="B47" s="79"/>
      <c r="C47" s="79"/>
      <c r="D47" s="79"/>
      <c r="E47" s="79"/>
      <c r="F47" s="46" t="s">
        <v>53</v>
      </c>
      <c r="G47" s="39"/>
    </row>
    <row r="48" spans="1:7" s="7" customFormat="1" ht="18.75">
      <c r="A48" s="78"/>
      <c r="B48" s="79"/>
      <c r="C48" s="79"/>
      <c r="D48" s="79"/>
      <c r="E48" s="80"/>
      <c r="F48" s="41"/>
      <c r="G48" s="39"/>
    </row>
    <row r="49" spans="1:7" s="7" customFormat="1" ht="16.5" customHeight="1">
      <c r="A49" s="84" t="s">
        <v>72</v>
      </c>
      <c r="B49" s="40"/>
      <c r="C49" s="40"/>
      <c r="D49" s="40"/>
      <c r="E49" s="40"/>
      <c r="F49" s="41"/>
      <c r="G49" s="39"/>
    </row>
    <row r="50" spans="1:7" s="7" customFormat="1" ht="17.25" customHeight="1">
      <c r="A50" s="39"/>
      <c r="B50" s="40"/>
      <c r="C50" s="40"/>
      <c r="D50" s="40"/>
      <c r="E50" s="40"/>
      <c r="F50" s="52"/>
      <c r="G50" s="39"/>
    </row>
    <row r="51" spans="1:7" s="12" customFormat="1" ht="16.5" customHeight="1">
      <c r="A51" s="39"/>
      <c r="B51" s="40"/>
      <c r="C51" s="40"/>
      <c r="D51" s="40"/>
      <c r="E51" s="40"/>
      <c r="F51" s="52"/>
      <c r="G51" s="39"/>
    </row>
    <row r="52" spans="1:7" s="12" customFormat="1" ht="15" customHeight="1">
      <c r="A52" s="39"/>
      <c r="B52" s="40"/>
      <c r="C52" s="40"/>
      <c r="D52" s="40"/>
      <c r="E52" s="40"/>
      <c r="F52" s="52"/>
      <c r="G52" s="39"/>
    </row>
    <row r="53" spans="1:7" s="4" customFormat="1" ht="15" customHeight="1">
      <c r="A53" s="46"/>
      <c r="B53" s="69"/>
      <c r="C53" s="69"/>
      <c r="D53" s="69"/>
      <c r="E53" s="69"/>
      <c r="F53" s="46"/>
      <c r="G53" s="46"/>
    </row>
    <row r="54" spans="1:7" s="4" customFormat="1" ht="20.25">
      <c r="A54" s="70"/>
      <c r="B54" s="71"/>
      <c r="C54" s="72"/>
      <c r="D54" s="72"/>
      <c r="E54" s="72"/>
      <c r="F54" s="70"/>
      <c r="G54" s="70"/>
    </row>
    <row r="55" spans="1:7" s="4" customFormat="1" ht="15.75">
      <c r="A55" s="46"/>
      <c r="B55" s="69"/>
      <c r="C55" s="69"/>
      <c r="D55" s="69"/>
      <c r="E55" s="69"/>
      <c r="F55" s="46"/>
      <c r="G55" s="46"/>
    </row>
    <row r="56" spans="1:7" s="7" customFormat="1" ht="17.25" customHeight="1">
      <c r="A56" s="39"/>
      <c r="B56" s="40"/>
      <c r="C56" s="40"/>
      <c r="D56" s="40"/>
      <c r="E56" s="40"/>
      <c r="F56" s="39"/>
      <c r="G56" s="39"/>
    </row>
    <row r="57" spans="1:7" s="7" customFormat="1" ht="15.75">
      <c r="A57" s="39"/>
      <c r="B57" s="40"/>
      <c r="C57" s="40"/>
      <c r="D57" s="40"/>
      <c r="E57" s="73"/>
      <c r="F57" s="41"/>
      <c r="G57" s="41"/>
    </row>
    <row r="58" spans="1:7" s="7" customFormat="1" ht="15.75">
      <c r="A58" s="39"/>
      <c r="B58" s="40"/>
      <c r="C58" s="40"/>
      <c r="D58" s="40"/>
      <c r="E58" s="40"/>
      <c r="F58" s="41"/>
      <c r="G58" s="41"/>
    </row>
    <row r="59" spans="1:7" ht="15.75">
      <c r="A59" s="39"/>
      <c r="B59" s="40"/>
      <c r="C59" s="40"/>
      <c r="D59" s="40"/>
      <c r="E59" s="40"/>
      <c r="F59" s="74"/>
      <c r="G59" s="39"/>
    </row>
    <row r="60" spans="1:7" s="7" customFormat="1" ht="15.75">
      <c r="A60" s="39"/>
      <c r="B60" s="40"/>
      <c r="C60" s="40"/>
      <c r="D60" s="40"/>
      <c r="E60" s="40"/>
      <c r="F60" s="39"/>
      <c r="G60" s="39"/>
    </row>
    <row r="61" spans="1:7" s="4" customFormat="1" ht="15.75" hidden="1">
      <c r="A61" s="39"/>
      <c r="B61" s="40"/>
      <c r="C61" s="40"/>
      <c r="D61" s="40"/>
      <c r="E61" s="40"/>
      <c r="F61" s="39"/>
      <c r="G61" s="39"/>
    </row>
    <row r="62" spans="1:7" ht="15.75">
      <c r="A62" s="39"/>
      <c r="B62" s="40"/>
      <c r="C62" s="40"/>
      <c r="D62" s="40"/>
      <c r="E62" s="66"/>
      <c r="F62" s="37"/>
      <c r="G62" s="46"/>
    </row>
    <row r="63" spans="1:7" ht="15.75">
      <c r="A63" s="39"/>
      <c r="B63" s="40"/>
      <c r="C63" s="40"/>
      <c r="D63" s="40"/>
      <c r="E63" s="40"/>
      <c r="F63" s="39"/>
      <c r="G63" s="39"/>
    </row>
    <row r="64" spans="1:7" ht="15.75">
      <c r="A64" s="41"/>
      <c r="B64" s="75"/>
      <c r="C64" s="40"/>
      <c r="D64" s="75"/>
      <c r="E64" s="75"/>
      <c r="F64" s="76"/>
      <c r="G64" s="75"/>
    </row>
    <row r="65" spans="1:7" s="4" customFormat="1" ht="15.75">
      <c r="A65" s="41"/>
      <c r="B65" s="75"/>
      <c r="C65" s="40"/>
      <c r="D65" s="75"/>
      <c r="E65" s="75"/>
      <c r="F65" s="76"/>
      <c r="G65" s="75"/>
    </row>
    <row r="66" spans="1:7" ht="15.75">
      <c r="A66" s="41"/>
      <c r="B66" s="75"/>
      <c r="C66" s="75"/>
      <c r="D66" s="75"/>
      <c r="E66" s="75"/>
      <c r="F66" s="76"/>
      <c r="G66" s="77"/>
    </row>
    <row r="67" spans="1:7" ht="15.75">
      <c r="A67" s="41"/>
      <c r="B67" s="75"/>
      <c r="C67" s="75"/>
      <c r="D67" s="75"/>
      <c r="E67" s="75"/>
      <c r="F67" s="76"/>
      <c r="G67" s="77"/>
    </row>
    <row r="68" spans="1:7" ht="15.75">
      <c r="A68" s="41"/>
      <c r="B68" s="75"/>
      <c r="C68" s="75"/>
      <c r="D68" s="75"/>
      <c r="E68" s="75"/>
      <c r="F68" s="76"/>
      <c r="G68" s="39"/>
    </row>
    <row r="69" spans="1:6" ht="15.75">
      <c r="A69" s="3"/>
      <c r="B69" s="30"/>
      <c r="C69" s="30"/>
      <c r="D69" s="30"/>
      <c r="E69" s="30"/>
      <c r="F69" s="17"/>
    </row>
    <row r="70" spans="1:6" ht="15.75">
      <c r="A70" s="3"/>
      <c r="B70" s="30"/>
      <c r="C70" s="30"/>
      <c r="D70" s="30"/>
      <c r="E70" s="30"/>
      <c r="F70" s="17"/>
    </row>
    <row r="71" spans="1:6" ht="15.75">
      <c r="A71" s="3"/>
      <c r="B71" s="30"/>
      <c r="C71" s="30"/>
      <c r="D71" s="30"/>
      <c r="E71" s="30"/>
      <c r="F71" s="17"/>
    </row>
    <row r="72" spans="1:6" ht="15.75">
      <c r="A72" s="3"/>
      <c r="B72" s="30"/>
      <c r="C72" s="30"/>
      <c r="D72" s="30"/>
      <c r="E72" s="30"/>
      <c r="F72" s="17"/>
    </row>
    <row r="73" spans="1:6" ht="15.75">
      <c r="A73" s="3"/>
      <c r="B73" s="30"/>
      <c r="C73" s="30"/>
      <c r="D73" s="30"/>
      <c r="E73" s="30"/>
      <c r="F73" s="17"/>
    </row>
    <row r="74" spans="1:6" ht="15.75">
      <c r="A74" s="3"/>
      <c r="B74" s="30"/>
      <c r="C74" s="30"/>
      <c r="D74" s="30"/>
      <c r="E74" s="30"/>
      <c r="F74" s="17"/>
    </row>
    <row r="75" spans="1:5" ht="15.75">
      <c r="A75" s="3"/>
      <c r="B75" s="30"/>
      <c r="C75" s="30"/>
      <c r="D75" s="30"/>
      <c r="E75" s="30"/>
    </row>
    <row r="76" spans="1:5" ht="15.75">
      <c r="A76" s="3"/>
      <c r="B76" s="30"/>
      <c r="C76" s="30"/>
      <c r="D76" s="30"/>
      <c r="E76" s="30"/>
    </row>
  </sheetData>
  <sheetProtection/>
  <mergeCells count="6">
    <mergeCell ref="E1:G1"/>
    <mergeCell ref="E2:G2"/>
    <mergeCell ref="E3:G3"/>
    <mergeCell ref="E4:G4"/>
    <mergeCell ref="A6:G6"/>
    <mergeCell ref="A7:G7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3.281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88</v>
      </c>
      <c r="D3" s="107"/>
      <c r="E3" s="107"/>
      <c r="F3" s="107"/>
      <c r="G3" s="107"/>
    </row>
    <row r="4" spans="3:7" ht="21.75" customHeight="1">
      <c r="C4" s="107" t="s">
        <v>86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06" t="s">
        <v>85</v>
      </c>
      <c r="B6" s="106"/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66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>
      <c r="A10" s="29"/>
      <c r="B10" s="12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87</v>
      </c>
      <c r="B12" s="53"/>
      <c r="C12" s="29"/>
      <c r="D12" s="2" t="s">
        <v>17</v>
      </c>
    </row>
    <row r="13" spans="1:6" s="54" customFormat="1" ht="80.25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65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24.03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84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5">
    <mergeCell ref="C1:G1"/>
    <mergeCell ref="C2:G2"/>
    <mergeCell ref="C3:G3"/>
    <mergeCell ref="C4:G4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5.1406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88</v>
      </c>
      <c r="D3" s="107"/>
      <c r="E3" s="107"/>
      <c r="F3" s="107"/>
      <c r="G3" s="107"/>
    </row>
    <row r="4" spans="3:7" ht="21.75" customHeight="1">
      <c r="C4" s="107" t="s">
        <v>86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06" t="s">
        <v>89</v>
      </c>
      <c r="B6" s="106"/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68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 customHeight="1">
      <c r="A10" s="109" t="s">
        <v>69</v>
      </c>
      <c r="B10" s="109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90</v>
      </c>
      <c r="B12" s="53"/>
      <c r="C12" s="29"/>
      <c r="D12" s="2" t="s">
        <v>17</v>
      </c>
    </row>
    <row r="13" spans="1:6" s="54" customFormat="1" ht="78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74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38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84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6">
    <mergeCell ref="C1:G1"/>
    <mergeCell ref="C2:G2"/>
    <mergeCell ref="C3:G3"/>
    <mergeCell ref="C4:G4"/>
    <mergeCell ref="A10:B10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28125" style="28" customWidth="1"/>
    <col min="2" max="2" width="42.140625" style="1" customWidth="1"/>
    <col min="3" max="3" width="35.57421875" style="28" customWidth="1"/>
    <col min="4" max="5" width="13.28125" style="1" hidden="1" customWidth="1"/>
    <col min="6" max="6" width="15.140625" style="1" customWidth="1"/>
    <col min="7" max="16384" width="9.140625" style="1" customWidth="1"/>
  </cols>
  <sheetData>
    <row r="1" spans="3:7" ht="21.75" customHeight="1">
      <c r="C1" s="107" t="s">
        <v>15</v>
      </c>
      <c r="D1" s="107"/>
      <c r="E1" s="107"/>
      <c r="F1" s="107"/>
      <c r="G1" s="107"/>
    </row>
    <row r="2" spans="3:7" ht="21.75" customHeight="1">
      <c r="C2" s="107" t="s">
        <v>51</v>
      </c>
      <c r="D2" s="107"/>
      <c r="E2" s="107"/>
      <c r="F2" s="107"/>
      <c r="G2" s="107"/>
    </row>
    <row r="3" spans="3:7" ht="21.75" customHeight="1">
      <c r="C3" s="107" t="s">
        <v>88</v>
      </c>
      <c r="D3" s="107"/>
      <c r="E3" s="107"/>
      <c r="F3" s="107"/>
      <c r="G3" s="107"/>
    </row>
    <row r="4" spans="3:7" ht="21.75" customHeight="1">
      <c r="C4" s="107" t="s">
        <v>86</v>
      </c>
      <c r="D4" s="107"/>
      <c r="E4" s="107"/>
      <c r="F4" s="107"/>
      <c r="G4" s="107"/>
    </row>
    <row r="5" ht="42.75" customHeight="1">
      <c r="D5" s="5"/>
    </row>
    <row r="6" spans="1:4" s="4" customFormat="1" ht="25.5" customHeight="1">
      <c r="A6" s="106" t="s">
        <v>91</v>
      </c>
      <c r="B6" s="106"/>
      <c r="C6" s="29"/>
      <c r="D6" s="5"/>
    </row>
    <row r="7" spans="1:4" s="4" customFormat="1" ht="25.5" customHeight="1">
      <c r="A7" s="12" t="s">
        <v>49</v>
      </c>
      <c r="C7" s="29"/>
      <c r="D7" s="5"/>
    </row>
    <row r="8" spans="1:4" s="4" customFormat="1" ht="25.5" customHeight="1">
      <c r="A8" s="12" t="s">
        <v>68</v>
      </c>
      <c r="C8" s="29"/>
      <c r="D8" s="5"/>
    </row>
    <row r="9" spans="1:4" s="4" customFormat="1" ht="25.5" customHeight="1">
      <c r="A9" s="57" t="s">
        <v>48</v>
      </c>
      <c r="C9" s="29"/>
      <c r="D9" s="5"/>
    </row>
    <row r="10" spans="1:4" s="4" customFormat="1" ht="20.25" customHeight="1">
      <c r="A10" s="109" t="s">
        <v>73</v>
      </c>
      <c r="B10" s="109"/>
      <c r="C10" s="29"/>
      <c r="D10" s="5"/>
    </row>
    <row r="11" spans="1:4" s="4" customFormat="1" ht="15.75">
      <c r="A11" s="29"/>
      <c r="B11" s="53"/>
      <c r="C11" s="29"/>
      <c r="D11" s="2"/>
    </row>
    <row r="12" spans="1:4" s="4" customFormat="1" ht="15.75">
      <c r="A12" s="11" t="s">
        <v>87</v>
      </c>
      <c r="B12" s="53"/>
      <c r="C12" s="29"/>
      <c r="D12" s="2" t="s">
        <v>17</v>
      </c>
    </row>
    <row r="13" spans="1:6" s="54" customFormat="1" ht="78" customHeight="1" thickBot="1">
      <c r="A13" s="87" t="s">
        <v>29</v>
      </c>
      <c r="B13" s="87" t="s">
        <v>30</v>
      </c>
      <c r="C13" s="87" t="s">
        <v>50</v>
      </c>
      <c r="D13" s="87" t="s">
        <v>61</v>
      </c>
      <c r="E13" s="87" t="s">
        <v>62</v>
      </c>
      <c r="F13" s="87" t="s">
        <v>70</v>
      </c>
    </row>
    <row r="14" spans="1:6" s="54" customFormat="1" ht="63" customHeight="1" thickTop="1">
      <c r="A14" s="88" t="s">
        <v>31</v>
      </c>
      <c r="B14" s="81" t="s">
        <v>47</v>
      </c>
      <c r="C14" s="55" t="s">
        <v>32</v>
      </c>
      <c r="D14" s="90">
        <v>20.27</v>
      </c>
      <c r="E14" s="91">
        <v>18.27</v>
      </c>
      <c r="F14" s="91">
        <v>40</v>
      </c>
    </row>
    <row r="17" spans="1:7" s="4" customFormat="1" ht="18.75">
      <c r="A17" s="56" t="s">
        <v>71</v>
      </c>
      <c r="B17" s="57"/>
      <c r="C17" s="85"/>
      <c r="D17" s="57" t="s">
        <v>53</v>
      </c>
      <c r="F17" s="108" t="s">
        <v>84</v>
      </c>
      <c r="G17" s="108"/>
    </row>
    <row r="19" spans="1:3" ht="18.75">
      <c r="A19" s="56"/>
      <c r="B19" s="83"/>
      <c r="C19" s="82"/>
    </row>
    <row r="20" ht="15.75">
      <c r="A20" s="89" t="s">
        <v>72</v>
      </c>
    </row>
    <row r="22" spans="2:4" s="54" customFormat="1" ht="18.75">
      <c r="B22" s="56"/>
      <c r="C22" s="5"/>
      <c r="D22" s="57"/>
    </row>
  </sheetData>
  <sheetProtection/>
  <mergeCells count="6">
    <mergeCell ref="C1:G1"/>
    <mergeCell ref="C2:G2"/>
    <mergeCell ref="C3:G3"/>
    <mergeCell ref="C4:G4"/>
    <mergeCell ref="A10:B10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2022-01-13T13:11:08Z</cp:lastPrinted>
  <dcterms:created xsi:type="dcterms:W3CDTF">1996-10-08T23:32:33Z</dcterms:created>
  <dcterms:modified xsi:type="dcterms:W3CDTF">2022-01-20T11:48:46Z</dcterms:modified>
  <cp:category/>
  <cp:version/>
  <cp:contentType/>
  <cp:contentStatus/>
</cp:coreProperties>
</file>